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x" sheetId="1" r:id="rId4"/>
    <sheet state="visible" name="MC sur granulés" sheetId="2" r:id="rId5"/>
    <sheet state="visible" name="Prévisionnel Exploitation" sheetId="3" r:id="rId6"/>
    <sheet state="visible" name="Seuil de rentabilité" sheetId="4" r:id="rId7"/>
  </sheets>
  <definedNames>
    <definedName hidden="1" localSheetId="3" name="_xlnm._FilterDatabase">'Seuil de rentabilité'!$A$1:$T$412</definedName>
  </definedNames>
  <calcPr/>
  <extLst>
    <ext uri="GoogleSheetsCustomDataVersion1">
      <go:sheetsCustomData xmlns:go="http://customooxmlschemas.google.com/" r:id="rId8" roundtripDataSignature="AMtx7mjAGPdE/V/zHKW7hMxK8OKjPBSlG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======
ID#AAAAYRaaChg
Yohann Robert    (2022-05-04 06:44:17)
Entrez ici votre prix cible en équivalent d'un sacs de 15 kg - le prix de la dose de 15L sera recalculé automatiquement</t>
      </text>
    </comment>
    <comment authorId="0" ref="B1">
      <text>
        <t xml:space="preserve">======
ID#AAAAYRaaChM
Yohann Robert    (2022-05-04 06:44:17)
Sauf si vous avez une proposition d'un fournisseur de granulé dont les caractéristiques sont différentes, laissez cette valeur</t>
      </text>
    </comment>
    <comment authorId="0" ref="H19">
      <text>
        <t xml:space="preserve">======
ID#AAAAYRaaChU
Yohann Robert    (2022-05-04 06:44:17)
Recette de l'exploitant du distributeur</t>
      </text>
    </comment>
    <comment authorId="0" ref="C9">
      <text>
        <t xml:space="preserve">======
ID#AAAAYRaaChA
Yohann Robert    (2022-05-04 06:44:17)
Entrez ici le prix proposé par le producteur de granulé</t>
      </text>
    </comment>
  </commentList>
  <extLst>
    <ext uri="GoogleSheetsCustomDataVersion1">
      <go:sheetsCustomData xmlns:go="http://customooxmlschemas.google.com/" r:id="rId1" roundtripDataSignature="AMtx7miPjSbjApEv4Biefz84aPrjmTzW5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======
ID#AAAAYRaaChY
Yohann Robert    (2022-05-04 06:44:17)
Calculé automatiquement depuis l'ongle "Prix"</t>
      </text>
    </comment>
    <comment authorId="0" ref="B46">
      <text>
        <t xml:space="preserve">======
ID#AAAAYRaaChc
Yohann Robert    (2022-05-04 06:44:17)
Sera calculé automatiquement une fois les prix rentrés dans l'onglet "Prix"</t>
      </text>
    </comment>
    <comment authorId="0" ref="B50">
      <text>
        <t xml:space="preserve">======
ID#AAAAYRaaChQ
Yohann Robert    (2022-05-04 06:44:17)
Sera calculé automatiquement une fois les prix rentrés dans l'onglet "Prix"</t>
      </text>
    </comment>
    <comment authorId="0" ref="B12">
      <text>
        <t xml:space="preserve">======
ID#AAAAYRaaChI
Yohann Robert    (2022-05-04 06:44:17)
Vous pouvez ajuster ce % aux conditions de votre banque (à pondérer d'un volume de 10% en comissions web à 1,5%)</t>
      </text>
    </comment>
    <comment authorId="0" ref="B5">
      <text>
        <t xml:space="preserve">======
ID#AAAAYRaaChE
Yohann Robert    (2022-05-04 06:44:17)
A ajuster selon les conditions de votre établissement de crédit, enréalité ce charges dimunuent aussi au fil du temps</t>
      </text>
    </comment>
    <comment authorId="0" ref="B3">
      <text>
        <t xml:space="preserve">======
ID#AAAAYRaaCg8
Yohann Robert    (2022-05-04 06:44:17)
Calculé automatiquement depuis l'onglet "Prix"</t>
      </text>
    </comment>
  </commentList>
  <extLst>
    <ext uri="GoogleSheetsCustomDataVersion1">
      <go:sheetsCustomData xmlns:go="http://customooxmlschemas.google.com/" r:id="rId1" roundtripDataSignature="AMtx7mj+dloSynMyBO/ef2Fy3jnvUEShZA=="/>
    </ext>
  </extLst>
</comments>
</file>

<file path=xl/sharedStrings.xml><?xml version="1.0" encoding="utf-8"?>
<sst xmlns="http://schemas.openxmlformats.org/spreadsheetml/2006/main" count="204" uniqueCount="116">
  <si>
    <t>Contrat de service et de maintenance</t>
  </si>
  <si>
    <t>HT/an</t>
  </si>
  <si>
    <t>Services d’exploitation</t>
  </si>
  <si>
    <t>/an</t>
  </si>
  <si>
    <t>Achat machine :</t>
  </si>
  <si>
    <t>HT/machine</t>
  </si>
  <si>
    <t>Transport, installation et mise en service comprise</t>
  </si>
  <si>
    <t>Prix soumis à actualisation</t>
  </si>
  <si>
    <t>Durée d'amortissement (années)</t>
  </si>
  <si>
    <t xml:space="preserve">Annuité </t>
  </si>
  <si>
    <t>HT/mois</t>
  </si>
  <si>
    <t>HT/jour</t>
  </si>
  <si>
    <t>Masse vol granulé</t>
  </si>
  <si>
    <t>kg/m3</t>
  </si>
  <si>
    <t>variables</t>
  </si>
  <si>
    <t>TVA</t>
  </si>
  <si>
    <t>Poids dose 15 L</t>
  </si>
  <si>
    <t>kg</t>
  </si>
  <si>
    <t>Vol sac 15 kg</t>
  </si>
  <si>
    <t>L</t>
  </si>
  <si>
    <t>TTC</t>
  </si>
  <si>
    <t>HT</t>
  </si>
  <si>
    <t>€TTC/L</t>
  </si>
  <si>
    <t>€HT/L</t>
  </si>
  <si>
    <t>€TTC/kg</t>
  </si>
  <si>
    <t>€HT/kg</t>
  </si>
  <si>
    <t>Equivalent Palette de 66 sacs</t>
  </si>
  <si>
    <t>Prix de vente: éq. sac de 15 kg</t>
  </si>
  <si>
    <t>Prix de vente : dose 15 L</t>
  </si>
  <si>
    <t>Prix de vente : 1T</t>
  </si>
  <si>
    <t>Prix achat livré : 1T</t>
  </si>
  <si>
    <t>Prix achat livré : dose 15 L</t>
  </si>
  <si>
    <t>Marge commerciale / T</t>
  </si>
  <si>
    <t>Marge commerciale / dose</t>
  </si>
  <si>
    <t>Tx Marge commerciale sur CA</t>
  </si>
  <si>
    <t>Tx Marge commerciale sur achat</t>
  </si>
  <si>
    <t>Sans contrat d'approvisionnement</t>
  </si>
  <si>
    <t>Avec contrat d'approvisionnement (SB vend la dose à Prix Achat + 2% du Prix de Vente au client exploitant)</t>
  </si>
  <si>
    <t>Qte vendue (T)</t>
  </si>
  <si>
    <t>Qte vendue (doses)</t>
  </si>
  <si>
    <t>CA Exploitant</t>
  </si>
  <si>
    <t>Marge comm</t>
  </si>
  <si>
    <t>Prix Acchat</t>
  </si>
  <si>
    <t>Prix Achat Exploitant</t>
  </si>
  <si>
    <t>Marge Exploitant</t>
  </si>
  <si>
    <t>CA Station Bois</t>
  </si>
  <si>
    <t>Prix Achat SB</t>
  </si>
  <si>
    <t>Marge SB</t>
  </si>
  <si>
    <t>Achat</t>
  </si>
  <si>
    <t>Charges fixes</t>
  </si>
  <si>
    <t>Coût N1 à N7</t>
  </si>
  <si>
    <t>Coût N8 et suivant</t>
  </si>
  <si>
    <t>Services de base</t>
  </si>
  <si>
    <r>
      <rPr>
        <rFont val="Arial"/>
        <color theme="1"/>
        <sz val="10.0"/>
      </rPr>
      <t xml:space="preserve">Dotation Amorissement </t>
    </r>
    <r>
      <rPr>
        <rFont val="Arial"/>
        <b/>
        <color rgb="FFFF0000"/>
        <sz val="10.0"/>
      </rPr>
      <t>(7 ans)</t>
    </r>
  </si>
  <si>
    <r>
      <rPr>
        <rFont val="Arial"/>
        <color theme="1"/>
        <sz val="10.0"/>
      </rPr>
      <t xml:space="preserve">Charges financières </t>
    </r>
    <r>
      <rPr>
        <rFont val="Arial"/>
        <color theme="5"/>
        <sz val="10.0"/>
      </rPr>
      <t>(simul.&amp;moyenne)</t>
    </r>
  </si>
  <si>
    <t>Coûts fixes</t>
  </si>
  <si>
    <t>Maintenance suppl. ttes les 7500 doses</t>
  </si>
  <si>
    <t>Charges variables</t>
  </si>
  <si>
    <t>Coût/an</t>
  </si>
  <si>
    <t>Proportion :</t>
  </si>
  <si>
    <t>Comissions paiement CB</t>
  </si>
  <si>
    <t>Comissions paiement Web</t>
  </si>
  <si>
    <t>Ventes granulés 50 T</t>
  </si>
  <si>
    <t>Ventes granulés 100 T</t>
  </si>
  <si>
    <t>Ventes granulés 150 T</t>
  </si>
  <si>
    <t>Ventes granulés 200 T</t>
  </si>
  <si>
    <t>Ventes granulés 250 T</t>
  </si>
  <si>
    <t>Ventes granulés 300 T</t>
  </si>
  <si>
    <r>
      <rPr>
        <rFont val="Arial"/>
        <color theme="1"/>
        <sz val="10.0"/>
      </rPr>
      <t xml:space="preserve">Marge Commerciale granulés </t>
    </r>
    <r>
      <rPr>
        <rFont val="Arial"/>
        <color theme="5"/>
        <sz val="10.0"/>
      </rPr>
      <t>sans contrat appro</t>
    </r>
  </si>
  <si>
    <r>
      <rPr>
        <rFont val="Arial"/>
        <color theme="1"/>
        <sz val="10.0"/>
      </rPr>
      <t>Marge Commerciale granulés</t>
    </r>
    <r>
      <rPr>
        <rFont val="Arial"/>
        <color theme="9"/>
        <sz val="10.0"/>
      </rPr>
      <t xml:space="preserve"> avec contrat appro</t>
    </r>
  </si>
  <si>
    <t>Ventes granulés (T)</t>
  </si>
  <si>
    <t>MC Granulés</t>
  </si>
  <si>
    <r>
      <rPr>
        <rFont val="Arial"/>
        <color theme="1"/>
        <sz val="10.0"/>
      </rPr>
      <t xml:space="preserve">"Résultat" </t>
    </r>
    <r>
      <rPr>
        <rFont val="Arial"/>
        <color theme="5"/>
        <sz val="10.0"/>
      </rPr>
      <t>sans contrat appro</t>
    </r>
  </si>
  <si>
    <t>N1 à N7</t>
  </si>
  <si>
    <t>N8 et suivant</t>
  </si>
  <si>
    <r>
      <rPr>
        <rFont val="Arial"/>
        <color theme="1"/>
        <sz val="10.0"/>
      </rPr>
      <t>"Résultat"</t>
    </r>
    <r>
      <rPr>
        <rFont val="Arial"/>
        <color rgb="FF00B050"/>
        <sz val="10.0"/>
      </rPr>
      <t xml:space="preserve"> </t>
    </r>
    <r>
      <rPr>
        <rFont val="Arial"/>
        <color theme="9"/>
        <sz val="10.0"/>
      </rPr>
      <t>avec contrat appro</t>
    </r>
  </si>
  <si>
    <t>N1 à N5</t>
  </si>
  <si>
    <t>N6 et suivantes</t>
  </si>
  <si>
    <t>&lt;-- 2ème visite maintenance</t>
  </si>
  <si>
    <t>&lt;-- 3ème visite maintenance</t>
  </si>
  <si>
    <t>ROI</t>
  </si>
  <si>
    <t>sans contrat d'approvisionnement</t>
  </si>
  <si>
    <t>T</t>
  </si>
  <si>
    <t>avec contrat d'approvisionnement</t>
  </si>
  <si>
    <t>Seuil rentabilité (en T) :</t>
  </si>
  <si>
    <t>Seuil rentabilité (en Doses) :</t>
  </si>
  <si>
    <t>Seuil de rentabilité (Nb Clients)</t>
  </si>
  <si>
    <t>N8 et suivantes</t>
  </si>
  <si>
    <t>Si panier moyen 2 doses</t>
  </si>
  <si>
    <t>Si panier moyen 4 doses</t>
  </si>
  <si>
    <t>/mois</t>
  </si>
  <si>
    <t>/semaine</t>
  </si>
  <si>
    <t>Temps de retour sur investissement</t>
  </si>
  <si>
    <t>Ventes granulés (T/an)</t>
  </si>
  <si>
    <t>TRI</t>
  </si>
  <si>
    <t>années</t>
  </si>
  <si>
    <t>Prix de vente eq sacs 15 kg TTC</t>
  </si>
  <si>
    <t>Prix de vente dose TTC</t>
  </si>
  <si>
    <t>cts €/Kwh TTC Granulé</t>
  </si>
  <si>
    <t>cts €/Kwh TTC Fioul</t>
  </si>
  <si>
    <t>cts €/Kwh TTC Gaz propane</t>
  </si>
  <si>
    <t>écart fioul/granulé</t>
  </si>
  <si>
    <t>écart Gaz propane/granulé</t>
  </si>
  <si>
    <t>prix granulé/fioul</t>
  </si>
  <si>
    <t>prix granulé/gaz porpane</t>
  </si>
  <si>
    <t>Prix de vente eq sacs 15 kg HT</t>
  </si>
  <si>
    <t>Prix de vente dose HT</t>
  </si>
  <si>
    <t>Prix Achat eq sac 15 kg HT</t>
  </si>
  <si>
    <t>MC eq sacs 15 kg HT</t>
  </si>
  <si>
    <t>Tx MC eq sacs 15 kg</t>
  </si>
  <si>
    <t>Prix Achat dose HT</t>
  </si>
  <si>
    <t>MC dose HT</t>
  </si>
  <si>
    <t>Tx MC dose</t>
  </si>
  <si>
    <t>Seuil renta eq sac15 kg (T)</t>
  </si>
  <si>
    <t>Seuil renta doses (T)</t>
  </si>
  <si>
    <t>Seuil renta CA HT (k€)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</si>
</sst>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#,##0\ [$€-1]"/>
    <numFmt numFmtId="165" formatCode="_-* #,##0\ &quot;€&quot;_-;\-* #,##0\ &quot;€&quot;_-;_-* &quot;-&quot;??\ &quot;€&quot;_-;_-@"/>
    <numFmt numFmtId="166" formatCode="_-* #,##0.00\ &quot;€&quot;_-;\-* #,##0.00\ &quot;€&quot;_-;_-* &quot;-&quot;??\ &quot;€&quot;_-;_-@"/>
    <numFmt numFmtId="167" formatCode="0.000"/>
    <numFmt numFmtId="168" formatCode="#,##0.00\ [$€-1]"/>
    <numFmt numFmtId="169" formatCode="#,##0.000"/>
    <numFmt numFmtId="170" formatCode="#,##0.000\ [$€-1]"/>
    <numFmt numFmtId="171" formatCode="0.0"/>
    <numFmt numFmtId="172" formatCode="_-* #,##0.00\ [$€-40C]_-;\-* #,##0.00\ [$€-40C]_-;_-* &quot;-&quot;??\ [$€-40C]_-;_-@"/>
    <numFmt numFmtId="173" formatCode="0.0%"/>
  </numFmts>
  <fonts count="23">
    <font>
      <sz val="11.0"/>
      <color theme="1"/>
      <name val="Arial"/>
      <scheme val="minor"/>
    </font>
    <font>
      <sz val="10.0"/>
      <color theme="1"/>
      <name val="Arial"/>
    </font>
    <font>
      <i/>
      <sz val="10.0"/>
      <color rgb="FFBFBFBF"/>
      <name val="Arial"/>
    </font>
    <font>
      <sz val="10.0"/>
      <color rgb="FFD8D8D8"/>
      <name val="Arial"/>
    </font>
    <font>
      <i/>
      <sz val="10.0"/>
      <color rgb="FFFF0000"/>
      <name val="Arial"/>
    </font>
    <font>
      <i/>
      <sz val="10.0"/>
      <color rgb="FFA5A5A5"/>
      <name val="Arial"/>
    </font>
    <font>
      <color theme="1"/>
      <name val="Arial"/>
      <scheme val="minor"/>
    </font>
    <font>
      <sz val="11.0"/>
      <color theme="1"/>
      <name val="Arial"/>
    </font>
    <font>
      <i/>
      <sz val="10.0"/>
      <color rgb="FFB7B7B7"/>
      <name val="Arial"/>
    </font>
    <font>
      <b/>
      <sz val="12.0"/>
      <color theme="1"/>
      <name val="Arial"/>
    </font>
    <font>
      <b/>
      <sz val="10.0"/>
      <color theme="1"/>
      <name val="Arial"/>
    </font>
    <font>
      <b/>
      <sz val="11.0"/>
      <color rgb="FFFF0000"/>
      <name val="Arial"/>
    </font>
    <font>
      <sz val="10.0"/>
      <color rgb="FFB7B7B7"/>
      <name val="Arial"/>
    </font>
    <font>
      <b/>
      <sz val="10.0"/>
      <color theme="5"/>
      <name val="Arial"/>
    </font>
    <font/>
    <font>
      <b/>
      <sz val="10.0"/>
      <color theme="9"/>
      <name val="Arial"/>
    </font>
    <font>
      <b/>
      <sz val="11.0"/>
      <color theme="9"/>
      <name val="Arial"/>
    </font>
    <font>
      <b/>
      <sz val="10.0"/>
      <color theme="0"/>
      <name val="Arial"/>
    </font>
    <font>
      <sz val="10.0"/>
      <color rgb="FF0070C0"/>
      <name val="Arial"/>
    </font>
    <font>
      <sz val="10.0"/>
      <color rgb="FFBFBFBF"/>
      <name val="Arial"/>
    </font>
    <font>
      <sz val="10.0"/>
      <color theme="5"/>
      <name val="Arial"/>
    </font>
    <font>
      <sz val="10.0"/>
      <color theme="9"/>
      <name val="Arial"/>
    </font>
    <font>
      <sz val="11.0"/>
      <color theme="1"/>
      <name val="Raleway"/>
    </font>
  </fonts>
  <fills count="14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DD6EE"/>
        <bgColor rgb="FFBDD6EE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F00FF"/>
        <bgColor rgb="FFFF00FF"/>
      </patternFill>
    </fill>
    <fill>
      <patternFill patternType="solid">
        <fgColor rgb="FFCCCCCC"/>
        <bgColor rgb="FFCCCCCC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left/>
      <right/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/>
      <top/>
      <bottom style="medium">
        <color rgb="FF000000"/>
      </bottom>
    </border>
    <border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1" fillId="2" fontId="1" numFmtId="164" xfId="0" applyAlignment="1" applyBorder="1" applyFill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Font="1"/>
    <xf borderId="1" fillId="0" fontId="3" numFmtId="0" xfId="0" applyAlignment="1" applyBorder="1" applyFont="1">
      <alignment vertical="center"/>
    </xf>
    <xf borderId="1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1" fillId="0" fontId="1" numFmtId="0" xfId="0" applyAlignment="1" applyBorder="1" applyFont="1">
      <alignment horizontal="left"/>
    </xf>
    <xf borderId="1" fillId="2" fontId="1" numFmtId="164" xfId="0" applyAlignment="1" applyBorder="1" applyFont="1" applyNumberFormat="1">
      <alignment horizontal="center" readingOrder="0" vertical="center"/>
    </xf>
    <xf quotePrefix="1" borderId="0" fillId="0" fontId="1" numFmtId="0" xfId="0" applyFont="1"/>
    <xf borderId="0" fillId="0" fontId="4" numFmtId="164" xfId="0" applyFont="1" applyNumberFormat="1"/>
    <xf borderId="0" fillId="0" fontId="1" numFmtId="164" xfId="0" applyFont="1" applyNumberFormat="1"/>
    <xf borderId="0" fillId="0" fontId="1" numFmtId="0" xfId="0" applyAlignment="1" applyFont="1">
      <alignment horizontal="center"/>
    </xf>
    <xf borderId="0" fillId="0" fontId="1" numFmtId="165" xfId="0" applyFont="1" applyNumberFormat="1"/>
    <xf borderId="0" fillId="0" fontId="5" numFmtId="165" xfId="0" applyFont="1" applyNumberFormat="1"/>
    <xf borderId="0" fillId="0" fontId="5" numFmtId="0" xfId="0" applyFont="1"/>
    <xf borderId="0" fillId="0" fontId="5" numFmtId="166" xfId="0" applyFont="1" applyNumberFormat="1"/>
    <xf borderId="2" fillId="2" fontId="1" numFmtId="165" xfId="0" applyBorder="1" applyFont="1" applyNumberFormat="1"/>
    <xf borderId="2" fillId="3" fontId="1" numFmtId="0" xfId="0" applyAlignment="1" applyBorder="1" applyFill="1" applyFont="1">
      <alignment horizontal="right"/>
    </xf>
    <xf borderId="2" fillId="3" fontId="1" numFmtId="0" xfId="0" applyBorder="1" applyFont="1"/>
    <xf borderId="0" fillId="0" fontId="1" numFmtId="9" xfId="0" applyFont="1" applyNumberFormat="1"/>
    <xf borderId="0" fillId="0" fontId="6" numFmtId="0" xfId="0" applyFont="1"/>
    <xf borderId="2" fillId="3" fontId="7" numFmtId="9" xfId="0" applyBorder="1" applyFont="1" applyNumberFormat="1"/>
    <xf borderId="0" fillId="0" fontId="1" numFmtId="167" xfId="0" applyAlignment="1" applyFont="1" applyNumberFormat="1">
      <alignment horizontal="right"/>
    </xf>
    <xf borderId="0" fillId="0" fontId="1" numFmtId="2" xfId="0" applyAlignment="1" applyFont="1" applyNumberFormat="1">
      <alignment horizontal="right"/>
    </xf>
    <xf borderId="0" fillId="0" fontId="1" numFmtId="0" xfId="0" applyAlignment="1" applyFont="1">
      <alignment horizontal="right"/>
    </xf>
    <xf borderId="0" fillId="0" fontId="8" numFmtId="0" xfId="0" applyAlignment="1" applyFont="1">
      <alignment horizontal="right"/>
    </xf>
    <xf borderId="3" fillId="0" fontId="1" numFmtId="0" xfId="0" applyBorder="1" applyFont="1"/>
    <xf borderId="4" fillId="3" fontId="9" numFmtId="168" xfId="0" applyAlignment="1" applyBorder="1" applyFont="1" applyNumberFormat="1">
      <alignment horizontal="right" readingOrder="0"/>
    </xf>
    <xf borderId="3" fillId="0" fontId="1" numFmtId="168" xfId="0" applyAlignment="1" applyBorder="1" applyFont="1" applyNumberFormat="1">
      <alignment horizontal="right"/>
    </xf>
    <xf borderId="0" fillId="0" fontId="8" numFmtId="169" xfId="0" applyAlignment="1" applyFont="1" applyNumberFormat="1">
      <alignment horizontal="right"/>
    </xf>
    <xf borderId="0" fillId="0" fontId="5" numFmtId="168" xfId="0" applyFont="1" applyNumberFormat="1"/>
    <xf borderId="0" fillId="0" fontId="10" numFmtId="0" xfId="0" applyFont="1"/>
    <xf borderId="0" fillId="0" fontId="11" numFmtId="168" xfId="0" applyAlignment="1" applyFont="1" applyNumberFormat="1">
      <alignment horizontal="right"/>
    </xf>
    <xf borderId="2" fillId="4" fontId="9" numFmtId="168" xfId="0" applyAlignment="1" applyBorder="1" applyFill="1" applyFont="1" applyNumberFormat="1">
      <alignment horizontal="right"/>
    </xf>
    <xf borderId="0" fillId="0" fontId="12" numFmtId="168" xfId="0" applyAlignment="1" applyFont="1" applyNumberFormat="1">
      <alignment horizontal="right"/>
    </xf>
    <xf borderId="0" fillId="0" fontId="1" numFmtId="168" xfId="0" applyAlignment="1" applyFont="1" applyNumberFormat="1">
      <alignment horizontal="right"/>
    </xf>
    <xf borderId="0" fillId="0" fontId="1" numFmtId="169" xfId="0" applyFont="1" applyNumberFormat="1"/>
    <xf borderId="3" fillId="0" fontId="12" numFmtId="168" xfId="0" applyAlignment="1" applyBorder="1" applyFont="1" applyNumberFormat="1">
      <alignment horizontal="right"/>
    </xf>
    <xf borderId="4" fillId="3" fontId="1" numFmtId="168" xfId="0" applyAlignment="1" applyBorder="1" applyFont="1" applyNumberFormat="1">
      <alignment horizontal="right" readingOrder="0"/>
    </xf>
    <xf borderId="2" fillId="5" fontId="10" numFmtId="168" xfId="0" applyAlignment="1" applyBorder="1" applyFill="1" applyFont="1" applyNumberFormat="1">
      <alignment horizontal="right"/>
    </xf>
    <xf borderId="0" fillId="0" fontId="1" numFmtId="10" xfId="0" applyAlignment="1" applyFont="1" applyNumberFormat="1">
      <alignment horizontal="right"/>
    </xf>
    <xf borderId="2" fillId="6" fontId="1" numFmtId="170" xfId="0" applyAlignment="1" applyBorder="1" applyFill="1" applyFont="1" applyNumberFormat="1">
      <alignment horizontal="right"/>
    </xf>
    <xf borderId="0" fillId="0" fontId="1" numFmtId="10" xfId="0" applyFont="1" applyNumberFormat="1"/>
    <xf borderId="0" fillId="0" fontId="12" numFmtId="10" xfId="0" applyFont="1" applyNumberFormat="1"/>
    <xf borderId="0" fillId="0" fontId="2" numFmtId="10" xfId="0" applyFont="1" applyNumberFormat="1"/>
    <xf borderId="5" fillId="0" fontId="1" numFmtId="0" xfId="0" applyBorder="1" applyFont="1"/>
    <xf borderId="5" fillId="0" fontId="1" numFmtId="10" xfId="0" applyBorder="1" applyFont="1" applyNumberFormat="1"/>
    <xf borderId="3" fillId="0" fontId="13" numFmtId="0" xfId="0" applyAlignment="1" applyBorder="1" applyFont="1">
      <alignment horizontal="center" vertical="center"/>
    </xf>
    <xf borderId="3" fillId="0" fontId="14" numFmtId="0" xfId="0" applyBorder="1" applyFont="1"/>
    <xf borderId="6" fillId="0" fontId="14" numFmtId="0" xfId="0" applyBorder="1" applyFont="1"/>
    <xf borderId="7" fillId="0" fontId="15" numFmtId="0" xfId="0" applyBorder="1" applyFont="1"/>
    <xf borderId="3" fillId="0" fontId="16" numFmtId="0" xfId="0" applyBorder="1" applyFont="1"/>
    <xf borderId="6" fillId="0" fontId="16" numFmtId="0" xfId="0" applyBorder="1" applyFont="1"/>
    <xf borderId="8" fillId="0" fontId="14" numFmtId="0" xfId="0" applyBorder="1" applyFont="1"/>
    <xf borderId="9" fillId="7" fontId="1" numFmtId="9" xfId="0" applyBorder="1" applyFill="1" applyFont="1" applyNumberFormat="1"/>
    <xf borderId="10" fillId="0" fontId="1" numFmtId="0" xfId="0" applyBorder="1" applyFont="1"/>
    <xf borderId="11" fillId="7" fontId="1" numFmtId="9" xfId="0" applyBorder="1" applyFont="1" applyNumberFormat="1"/>
    <xf borderId="12" fillId="0" fontId="1" numFmtId="0" xfId="0" applyBorder="1" applyFont="1"/>
    <xf borderId="1" fillId="8" fontId="1" numFmtId="0" xfId="0" applyAlignment="1" applyBorder="1" applyFill="1" applyFont="1">
      <alignment horizontal="center"/>
    </xf>
    <xf borderId="13" fillId="8" fontId="1" numFmtId="0" xfId="0" applyAlignment="1" applyBorder="1" applyFont="1">
      <alignment horizontal="center"/>
    </xf>
    <xf borderId="14" fillId="7" fontId="1" numFmtId="0" xfId="0" applyAlignment="1" applyBorder="1" applyFont="1">
      <alignment horizontal="center"/>
    </xf>
    <xf borderId="15" fillId="7" fontId="1" numFmtId="0" xfId="0" applyAlignment="1" applyBorder="1" applyFont="1">
      <alignment horizontal="center"/>
    </xf>
    <xf borderId="16" fillId="7" fontId="1" numFmtId="0" xfId="0" applyAlignment="1" applyBorder="1" applyFont="1">
      <alignment horizontal="center"/>
    </xf>
    <xf borderId="17" fillId="0" fontId="1" numFmtId="0" xfId="0" applyBorder="1" applyFont="1"/>
    <xf borderId="18" fillId="4" fontId="1" numFmtId="168" xfId="0" applyBorder="1" applyFont="1" applyNumberFormat="1"/>
    <xf borderId="18" fillId="6" fontId="1" numFmtId="170" xfId="0" applyBorder="1" applyFont="1" applyNumberFormat="1"/>
    <xf borderId="19" fillId="5" fontId="1" numFmtId="168" xfId="0" applyBorder="1" applyFont="1" applyNumberFormat="1"/>
    <xf borderId="0" fillId="0" fontId="7" numFmtId="170" xfId="0" applyFont="1" applyNumberFormat="1"/>
    <xf borderId="20" fillId="4" fontId="1" numFmtId="168" xfId="0" applyBorder="1" applyFont="1" applyNumberFormat="1"/>
    <xf borderId="18" fillId="9" fontId="1" numFmtId="168" xfId="0" applyBorder="1" applyFill="1" applyFont="1" applyNumberFormat="1"/>
    <xf borderId="21" fillId="0" fontId="1" numFmtId="168" xfId="0" applyBorder="1" applyFont="1" applyNumberFormat="1"/>
    <xf borderId="20" fillId="9" fontId="1" numFmtId="168" xfId="0" applyBorder="1" applyFont="1" applyNumberFormat="1"/>
    <xf borderId="18" fillId="5" fontId="1" numFmtId="168" xfId="0" applyBorder="1" applyFont="1" applyNumberFormat="1"/>
    <xf borderId="17" fillId="0" fontId="1" numFmtId="168" xfId="0" applyBorder="1" applyFont="1" applyNumberFormat="1"/>
    <xf borderId="17" fillId="0" fontId="1" numFmtId="170" xfId="0" applyBorder="1" applyFont="1" applyNumberFormat="1"/>
    <xf borderId="22" fillId="0" fontId="1" numFmtId="168" xfId="0" applyBorder="1" applyFont="1" applyNumberFormat="1"/>
    <xf borderId="18" fillId="10" fontId="1" numFmtId="0" xfId="0" applyBorder="1" applyFill="1" applyFont="1"/>
    <xf borderId="18" fillId="10" fontId="1" numFmtId="168" xfId="0" applyBorder="1" applyFont="1" applyNumberFormat="1"/>
    <xf borderId="18" fillId="10" fontId="1" numFmtId="170" xfId="0" applyBorder="1" applyFont="1" applyNumberFormat="1"/>
    <xf borderId="20" fillId="10" fontId="1" numFmtId="168" xfId="0" applyBorder="1" applyFont="1" applyNumberFormat="1"/>
    <xf borderId="23" fillId="10" fontId="1" numFmtId="168" xfId="0" applyBorder="1" applyFont="1" applyNumberFormat="1"/>
    <xf borderId="24" fillId="10" fontId="1" numFmtId="0" xfId="0" applyBorder="1" applyFont="1"/>
    <xf borderId="8" fillId="0" fontId="1" numFmtId="0" xfId="0" applyBorder="1" applyFont="1"/>
    <xf borderId="2" fillId="11" fontId="17" numFmtId="0" xfId="0" applyBorder="1" applyFill="1" applyFont="1"/>
    <xf borderId="2" fillId="11" fontId="1" numFmtId="0" xfId="0" applyBorder="1" applyFont="1"/>
    <xf borderId="2" fillId="12" fontId="1" numFmtId="0" xfId="0" applyBorder="1" applyFill="1" applyFont="1"/>
    <xf borderId="2" fillId="12" fontId="1" numFmtId="0" xfId="0" applyAlignment="1" applyBorder="1" applyFont="1">
      <alignment horizontal="center"/>
    </xf>
    <xf borderId="0" fillId="0" fontId="1" numFmtId="166" xfId="0" applyFont="1" applyNumberFormat="1"/>
    <xf borderId="2" fillId="3" fontId="1" numFmtId="166" xfId="0" applyBorder="1" applyFont="1" applyNumberFormat="1"/>
    <xf borderId="3" fillId="0" fontId="10" numFmtId="166" xfId="0" applyBorder="1" applyFont="1" applyNumberFormat="1"/>
    <xf borderId="0" fillId="0" fontId="18" numFmtId="0" xfId="0" applyFont="1"/>
    <xf borderId="0" fillId="0" fontId="5" numFmtId="166" xfId="0" applyAlignment="1" applyFont="1" applyNumberFormat="1">
      <alignment horizontal="right"/>
    </xf>
    <xf borderId="2" fillId="3" fontId="19" numFmtId="10" xfId="0" applyBorder="1" applyFont="1" applyNumberFormat="1"/>
    <xf borderId="0" fillId="0" fontId="5" numFmtId="9" xfId="0" applyAlignment="1" applyFont="1" applyNumberFormat="1">
      <alignment horizontal="right"/>
    </xf>
    <xf borderId="0" fillId="0" fontId="19" numFmtId="10" xfId="0" applyFont="1" applyNumberFormat="1"/>
    <xf borderId="2" fillId="12" fontId="1" numFmtId="0" xfId="0" applyAlignment="1" applyBorder="1" applyFont="1">
      <alignment horizontal="left"/>
    </xf>
    <xf borderId="2" fillId="12" fontId="10" numFmtId="0" xfId="0" applyAlignment="1" applyBorder="1" applyFont="1">
      <alignment horizontal="left"/>
    </xf>
    <xf borderId="0" fillId="0" fontId="20" numFmtId="0" xfId="0" applyFont="1"/>
    <xf borderId="0" fillId="0" fontId="10" numFmtId="1" xfId="0" applyFont="1" applyNumberFormat="1"/>
    <xf borderId="0" fillId="0" fontId="21" numFmtId="0" xfId="0" applyFont="1"/>
    <xf borderId="0" fillId="0" fontId="1" numFmtId="1" xfId="0" applyFont="1" applyNumberFormat="1"/>
    <xf borderId="0" fillId="0" fontId="2" numFmtId="9" xfId="0" applyAlignment="1" applyFont="1" applyNumberFormat="1">
      <alignment horizontal="left"/>
    </xf>
    <xf borderId="5" fillId="0" fontId="1" numFmtId="1" xfId="0" applyBorder="1" applyFont="1" applyNumberFormat="1"/>
    <xf borderId="0" fillId="0" fontId="1" numFmtId="171" xfId="0" applyFont="1" applyNumberFormat="1"/>
    <xf borderId="2" fillId="3" fontId="22" numFmtId="0" xfId="0" applyBorder="1" applyFont="1"/>
    <xf borderId="2" fillId="4" fontId="7" numFmtId="0" xfId="0" applyBorder="1" applyFont="1"/>
    <xf borderId="2" fillId="12" fontId="7" numFmtId="0" xfId="0" applyAlignment="1" applyBorder="1" applyFont="1">
      <alignment readingOrder="0"/>
    </xf>
    <xf borderId="2" fillId="3" fontId="7" numFmtId="0" xfId="0" applyBorder="1" applyFont="1"/>
    <xf borderId="2" fillId="13" fontId="7" numFmtId="0" xfId="0" applyBorder="1" applyFill="1" applyFont="1"/>
    <xf borderId="2" fillId="5" fontId="7" numFmtId="0" xfId="0" applyBorder="1" applyFont="1"/>
    <xf borderId="2" fillId="6" fontId="7" numFmtId="0" xfId="0" applyBorder="1" applyFont="1"/>
    <xf borderId="2" fillId="0" fontId="7" numFmtId="0" xfId="0" applyBorder="1" applyFont="1"/>
    <xf borderId="0" fillId="0" fontId="7" numFmtId="0" xfId="0" applyFont="1"/>
    <xf borderId="0" fillId="0" fontId="7" numFmtId="166" xfId="0" applyFont="1" applyNumberFormat="1"/>
    <xf borderId="0" fillId="0" fontId="7" numFmtId="172" xfId="0" applyFont="1" applyNumberFormat="1"/>
    <xf borderId="0" fillId="0" fontId="7" numFmtId="173" xfId="0" applyFont="1" applyNumberFormat="1"/>
    <xf borderId="0" fillId="0" fontId="7" numFmtId="1" xfId="0" applyFont="1" applyNumberFormat="1"/>
    <xf borderId="2" fillId="12" fontId="7" numFmtId="166" xfId="0" applyBorder="1" applyFont="1" applyNumberFormat="1"/>
    <xf borderId="2" fillId="12" fontId="7" numFmtId="172" xfId="0" applyBorder="1" applyFont="1" applyNumberFormat="1"/>
    <xf borderId="2" fillId="12" fontId="7" numFmtId="173" xfId="0" applyBorder="1" applyFont="1" applyNumberFormat="1"/>
    <xf borderId="2" fillId="12" fontId="7" numFmtId="1" xfId="0" applyBorder="1" applyFont="1" applyNumberFormat="1"/>
    <xf borderId="0" fillId="0" fontId="7" numFmtId="4" xfId="0" applyFont="1" applyNumberFormat="1"/>
    <xf borderId="0" fillId="0" fontId="7" numFmtId="4" xfId="0" applyAlignment="1" applyFont="1" applyNumberFormat="1">
      <alignment readingOrder="0"/>
    </xf>
    <xf borderId="0" fillId="0" fontId="7" numFmtId="9" xfId="0" applyAlignment="1" applyFont="1" applyNumberFormat="1">
      <alignment readingOrder="0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Roboto"/>
              </a:defRPr>
            </a:pPr>
            <a:r>
              <a:rPr b="0">
                <a:solidFill>
                  <a:srgbClr val="757575"/>
                </a:solidFill>
                <a:latin typeface="Roboto"/>
              </a:rPr>
              <a:t>Seuil de rentabilité par rapport au taux de marge commerciale</a:t>
            </a:r>
          </a:p>
        </c:rich>
      </c:tx>
      <c:overlay val="0"/>
    </c:title>
    <c:plotArea>
      <c:layout/>
      <c:lineChart>
        <c:ser>
          <c:idx val="0"/>
          <c:order val="0"/>
          <c:tx>
            <c:v>En T vendues</c:v>
          </c:tx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'Seuil de rentabilité'!$Q$2:$Q$1000</c:f>
            </c:strRef>
          </c:cat>
          <c:val>
            <c:numRef>
              <c:f>'Seuil de rentabilité'!$S$2:$S$1000</c:f>
              <c:numCache/>
            </c:numRef>
          </c:val>
          <c:smooth val="1"/>
        </c:ser>
        <c:ser>
          <c:idx val="1"/>
          <c:order val="1"/>
          <c:tx>
            <c:v>En CA HT (k€)</c:v>
          </c:tx>
          <c:spPr>
            <a:ln cmpd="sng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'Seuil de rentabilité'!$Q$2:$Q$1000</c:f>
            </c:strRef>
          </c:cat>
          <c:val>
            <c:numRef>
              <c:f>'Seuil de rentabilité'!$T$2:$T$1000</c:f>
              <c:numCache/>
            </c:numRef>
          </c:val>
          <c:smooth val="1"/>
        </c:ser>
        <c:axId val="234718786"/>
        <c:axId val="1003148233"/>
      </c:lineChart>
      <c:catAx>
        <c:axId val="2347187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Taux de marge commerciale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03148233"/>
      </c:catAx>
      <c:valAx>
        <c:axId val="10031482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Seuil de rentabilité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347187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Roboto"/>
              </a:defRPr>
            </a:pPr>
            <a:r>
              <a:rPr b="0">
                <a:solidFill>
                  <a:srgbClr val="757575"/>
                </a:solidFill>
                <a:latin typeface="Roboto"/>
              </a:rPr>
              <a:t>Seuil de rentabilité par rapport au prix de vente de la dose</a:t>
            </a:r>
          </a:p>
        </c:rich>
      </c:tx>
      <c:overlay val="0"/>
    </c:title>
    <c:plotArea>
      <c:layout/>
      <c:lineChart>
        <c:ser>
          <c:idx val="0"/>
          <c:order val="0"/>
          <c:tx>
            <c:v>En T vendues</c:v>
          </c:tx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'Seuil de rentabilité'!$B$2:$B$1000</c:f>
            </c:strRef>
          </c:cat>
          <c:val>
            <c:numRef>
              <c:f>'Seuil de rentabilité'!$S$2:$S$1000</c:f>
              <c:numCache/>
            </c:numRef>
          </c:val>
          <c:smooth val="1"/>
        </c:ser>
        <c:ser>
          <c:idx val="1"/>
          <c:order val="1"/>
          <c:tx>
            <c:v>En CA HT (k€)</c:v>
          </c:tx>
          <c:spPr>
            <a:ln cmpd="sng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'Seuil de rentabilité'!$B$2:$B$1000</c:f>
            </c:strRef>
          </c:cat>
          <c:val>
            <c:numRef>
              <c:f>'Seuil de rentabilité'!$T$2:$T$1000</c:f>
              <c:numCache/>
            </c:numRef>
          </c:val>
          <c:smooth val="1"/>
        </c:ser>
        <c:axId val="876093138"/>
        <c:axId val="1679350389"/>
      </c:lineChart>
      <c:catAx>
        <c:axId val="8760931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Prix de vente dose (€ TTC)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79350389"/>
      </c:catAx>
      <c:valAx>
        <c:axId val="16793503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Seuil de rentabilité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760931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Roboto"/>
              </a:defRPr>
            </a:pPr>
            <a:r>
              <a:rPr b="0">
                <a:solidFill>
                  <a:srgbClr val="757575"/>
                </a:solidFill>
                <a:latin typeface="Roboto"/>
              </a:rPr>
              <a:t>Seuil de rentabilité par rapport au prix de vente équivalent au sac de 15 kg</a:t>
            </a:r>
          </a:p>
        </c:rich>
      </c:tx>
      <c:overlay val="0"/>
    </c:title>
    <c:plotArea>
      <c:layout/>
      <c:lineChart>
        <c:ser>
          <c:idx val="0"/>
          <c:order val="0"/>
          <c:tx>
            <c:v>En T vendues</c:v>
          </c:tx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'Seuil de rentabilité'!$A$2:$A$1000</c:f>
            </c:strRef>
          </c:cat>
          <c:val>
            <c:numRef>
              <c:f>'Seuil de rentabilité'!$S$2:$S$1000</c:f>
              <c:numCache/>
            </c:numRef>
          </c:val>
          <c:smooth val="1"/>
        </c:ser>
        <c:ser>
          <c:idx val="1"/>
          <c:order val="1"/>
          <c:tx>
            <c:v>En CA HT (k€)</c:v>
          </c:tx>
          <c:spPr>
            <a:ln cmpd="sng">
              <a:solidFill>
                <a:srgbClr val="ED7D31"/>
              </a:solidFill>
            </a:ln>
          </c:spPr>
          <c:marker>
            <c:symbol val="none"/>
          </c:marker>
          <c:dPt>
            <c:idx val="75"/>
            <c:marker>
              <c:symbol val="none"/>
            </c:marker>
          </c:dPt>
          <c:dPt>
            <c:idx val="76"/>
            <c:marker>
              <c:symbol val="none"/>
            </c:marker>
          </c:dPt>
          <c:dPt>
            <c:idx val="78"/>
            <c:marker>
              <c:symbol val="none"/>
            </c:marker>
          </c:dPt>
          <c:cat>
            <c:strRef>
              <c:f>'Seuil de rentabilité'!$A$2:$A$1000</c:f>
            </c:strRef>
          </c:cat>
          <c:val>
            <c:numRef>
              <c:f>'Seuil de rentabilité'!$T$2:$T$1000</c:f>
              <c:numCache/>
            </c:numRef>
          </c:val>
          <c:smooth val="1"/>
        </c:ser>
        <c:axId val="617747868"/>
        <c:axId val="1950943991"/>
      </c:lineChart>
      <c:catAx>
        <c:axId val="6177478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Prix de vente équivalent au sac de 15 kg (€ TTC)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950943991"/>
      </c:catAx>
      <c:valAx>
        <c:axId val="19509439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Seuil de rentabilité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1774786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Roboto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Roboto"/>
              </a:defRPr>
            </a:pPr>
            <a:r>
              <a:rPr b="0">
                <a:solidFill>
                  <a:srgbClr val="757575"/>
                </a:solidFill>
                <a:latin typeface="Roboto"/>
              </a:rPr>
              <a:t>Seuil de rentabilité par rapport au prix de vente et à la marge commerciale corresondante</a:t>
            </a:r>
          </a:p>
        </c:rich>
      </c:tx>
      <c:overlay val="0"/>
    </c:title>
    <c:plotArea>
      <c:layout/>
      <c:lineChart>
        <c:ser>
          <c:idx val="0"/>
          <c:order val="0"/>
          <c:tx>
            <c:v>Prix de la dose (€ TTC)</c:v>
          </c:tx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dPt>
            <c:idx val="25"/>
            <c:marker>
              <c:symbol val="none"/>
            </c:marker>
          </c:dPt>
          <c:dPt>
            <c:idx val="226"/>
            <c:marker>
              <c:symbol val="none"/>
            </c:marker>
          </c:dPt>
          <c:cat>
            <c:strRef>
              <c:f>'Seuil de rentabilité'!$S$2:$S$1000</c:f>
            </c:strRef>
          </c:cat>
          <c:val>
            <c:numRef>
              <c:f>'Seuil de rentabilité'!$B$2:$B$1000</c:f>
              <c:numCache/>
            </c:numRef>
          </c:val>
          <c:smooth val="1"/>
        </c:ser>
        <c:ser>
          <c:idx val="2"/>
          <c:order val="2"/>
          <c:tx>
            <c:v>Prix de la dose équivalent sac 15 kg</c:v>
          </c:tx>
          <c:spPr>
            <a:ln cmpd="sng">
              <a:solidFill>
                <a:srgbClr val="1C4587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'Seuil de rentabilité'!$S$2:$S$1000</c:f>
            </c:strRef>
          </c:cat>
          <c:val>
            <c:numRef>
              <c:f>'Seuil de rentabilité'!$A$2:$A$1000</c:f>
              <c:numCache/>
            </c:numRef>
          </c:val>
          <c:smooth val="1"/>
        </c:ser>
        <c:ser>
          <c:idx val="3"/>
          <c:order val="3"/>
          <c:tx>
            <c:strRef>
              <c:f>'Seuil de rentabilité'!$C$1</c:f>
            </c:strRef>
          </c:tx>
          <c:spPr>
            <a:ln cmpd="sng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'Seuil de rentabilité'!$S$2:$S$1000</c:f>
            </c:strRef>
          </c:cat>
          <c:val>
            <c:numRef>
              <c:f>'Seuil de rentabilité'!$C$2:$C$1000</c:f>
              <c:numCache/>
            </c:numRef>
          </c:val>
          <c:smooth val="1"/>
        </c:ser>
        <c:ser>
          <c:idx val="4"/>
          <c:order val="4"/>
          <c:tx>
            <c:strRef>
              <c:f>'Seuil de rentabilité'!$D$1</c:f>
            </c:strRef>
          </c:tx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'Seuil de rentabilité'!$S$2:$S$1000</c:f>
            </c:strRef>
          </c:cat>
          <c:val>
            <c:numRef>
              <c:f>'Seuil de rentabilité'!$D$2:$D$1000</c:f>
              <c:numCache/>
            </c:numRef>
          </c:val>
          <c:smooth val="1"/>
        </c:ser>
        <c:ser>
          <c:idx val="5"/>
          <c:order val="5"/>
          <c:tx>
            <c:strRef>
              <c:f>'Seuil de rentabilité'!$E$1</c:f>
            </c:strRef>
          </c:tx>
          <c:spPr>
            <a:ln cmpd="sng">
              <a:solidFill>
                <a:srgbClr val="70AD47"/>
              </a:solidFill>
            </a:ln>
          </c:spPr>
          <c:marker>
            <c:symbol val="none"/>
          </c:marker>
          <c:cat>
            <c:strRef>
              <c:f>'Seuil de rentabilité'!$S$2:$S$1000</c:f>
            </c:strRef>
          </c:cat>
          <c:val>
            <c:numRef>
              <c:f>'Seuil de rentabilité'!$E$2:$E$1000</c:f>
              <c:numCache/>
            </c:numRef>
          </c:val>
          <c:smooth val="1"/>
        </c:ser>
        <c:axId val="1962570407"/>
        <c:axId val="462467345"/>
      </c:lineChart>
      <c:catAx>
        <c:axId val="1962570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Seuil de rentabilité (T vendues)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62467345"/>
      </c:catAx>
      <c:valAx>
        <c:axId val="4624673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Prix de vente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962570407"/>
      </c:valAx>
      <c:lineChart>
        <c:varyColors val="0"/>
        <c:ser>
          <c:idx val="1"/>
          <c:order val="1"/>
          <c:tx>
            <c:v>Taux de marge commerciale</c:v>
          </c:tx>
          <c:spPr>
            <a:ln cmpd="sng" w="9525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'Seuil de rentabilité'!$S$2:$S$1000</c:f>
            </c:strRef>
          </c:cat>
          <c:val>
            <c:numRef>
              <c:f>'Seuil de rentabilité'!$Q$2:$Q$1000</c:f>
              <c:numCache/>
            </c:numRef>
          </c:val>
          <c:smooth val="1"/>
        </c:ser>
        <c:axId val="1355838706"/>
        <c:axId val="322036261"/>
      </c:lineChart>
      <c:catAx>
        <c:axId val="1355838706"/>
        <c:scaling>
          <c:orientation val="minMax"/>
        </c:scaling>
        <c:delete val="1"/>
        <c:axPos val="b"/>
        <c:numFmt formatCode="General" sourceLinked="1"/>
        <c:majorTickMark val="cross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22036261"/>
      </c:catAx>
      <c:valAx>
        <c:axId val="322036261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Tx de marge commerciale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55838706"/>
        <c:crosses val="max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Roboto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20</xdr:col>
      <xdr:colOff>190500</xdr:colOff>
      <xdr:row>185</xdr:row>
      <xdr:rowOff>0</xdr:rowOff>
    </xdr:from>
    <xdr:ext cx="6696075" cy="4143375"/>
    <xdr:graphicFrame>
      <xdr:nvGraphicFramePr>
        <xdr:cNvPr id="1804252693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20</xdr:col>
      <xdr:colOff>190500</xdr:colOff>
      <xdr:row>208</xdr:row>
      <xdr:rowOff>142875</xdr:rowOff>
    </xdr:from>
    <xdr:ext cx="6696075" cy="4143375"/>
    <xdr:graphicFrame>
      <xdr:nvGraphicFramePr>
        <xdr:cNvPr id="1134979531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20</xdr:col>
      <xdr:colOff>190500</xdr:colOff>
      <xdr:row>233</xdr:row>
      <xdr:rowOff>142875</xdr:rowOff>
    </xdr:from>
    <xdr:ext cx="6696075" cy="4143375"/>
    <xdr:graphicFrame>
      <xdr:nvGraphicFramePr>
        <xdr:cNvPr id="832450376" name="Chart 3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28</xdr:col>
      <xdr:colOff>704850</xdr:colOff>
      <xdr:row>185</xdr:row>
      <xdr:rowOff>0</xdr:rowOff>
    </xdr:from>
    <xdr:ext cx="10401300" cy="5781675"/>
    <xdr:graphicFrame>
      <xdr:nvGraphicFramePr>
        <xdr:cNvPr id="1204631272" name="Chart 4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6.5"/>
    <col customWidth="1" min="2" max="2" width="13.5"/>
    <col customWidth="1" min="3" max="3" width="20.0"/>
    <col customWidth="1" min="4" max="4" width="25.63"/>
  </cols>
  <sheetData>
    <row r="1" ht="15.0" customHeight="1">
      <c r="A1" s="1" t="s">
        <v>0</v>
      </c>
      <c r="B1" s="2">
        <v>2000.0</v>
      </c>
      <c r="C1" s="3" t="s">
        <v>1</v>
      </c>
      <c r="D1" s="4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>
      <c r="A2" s="8" t="s">
        <v>2</v>
      </c>
      <c r="B2" s="9">
        <v>900.0</v>
      </c>
      <c r="C2" s="10" t="s">
        <v>3</v>
      </c>
      <c r="D2" s="4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15.0" customHeight="1">
      <c r="A3" s="11" t="s">
        <v>4</v>
      </c>
      <c r="B3" s="12">
        <v>34000.0</v>
      </c>
      <c r="C3" s="13" t="s">
        <v>5</v>
      </c>
      <c r="D3" s="7" t="s">
        <v>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7"/>
      <c r="B4" s="14" t="s">
        <v>7</v>
      </c>
      <c r="C4" s="1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>
      <c r="A5" s="7"/>
      <c r="B5" s="15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>
      <c r="A6" s="16" t="s">
        <v>8</v>
      </c>
      <c r="B6" s="16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>
      <c r="A7" s="16">
        <v>5.0</v>
      </c>
      <c r="B7" s="17">
        <f t="shared" ref="B7:B12" si="1">$B$3/A7</f>
        <v>6800</v>
      </c>
      <c r="C7" s="7" t="s">
        <v>1</v>
      </c>
      <c r="D7" s="18">
        <f t="shared" ref="D7:D12" si="2">B7/12</f>
        <v>566.6666667</v>
      </c>
      <c r="E7" s="19" t="s">
        <v>10</v>
      </c>
      <c r="F7" s="20">
        <f t="shared" ref="F7:F12" si="3">B7/365</f>
        <v>18.63013699</v>
      </c>
      <c r="G7" s="19" t="s">
        <v>11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>
      <c r="A8" s="16">
        <v>6.0</v>
      </c>
      <c r="B8" s="17">
        <f t="shared" si="1"/>
        <v>5666.666667</v>
      </c>
      <c r="C8" s="7" t="s">
        <v>1</v>
      </c>
      <c r="D8" s="18">
        <f t="shared" si="2"/>
        <v>472.2222222</v>
      </c>
      <c r="E8" s="19" t="s">
        <v>10</v>
      </c>
      <c r="F8" s="20">
        <f t="shared" si="3"/>
        <v>15.52511416</v>
      </c>
      <c r="G8" s="19" t="s">
        <v>11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>
      <c r="A9" s="16">
        <v>7.0</v>
      </c>
      <c r="B9" s="21">
        <f t="shared" si="1"/>
        <v>4857.142857</v>
      </c>
      <c r="C9" s="7" t="s">
        <v>1</v>
      </c>
      <c r="D9" s="18">
        <f t="shared" si="2"/>
        <v>404.7619048</v>
      </c>
      <c r="E9" s="19" t="s">
        <v>10</v>
      </c>
      <c r="F9" s="20">
        <f t="shared" si="3"/>
        <v>13.3072407</v>
      </c>
      <c r="G9" s="19" t="s">
        <v>11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>
      <c r="A10" s="16">
        <v>8.0</v>
      </c>
      <c r="B10" s="17">
        <f t="shared" si="1"/>
        <v>4250</v>
      </c>
      <c r="C10" s="7" t="s">
        <v>1</v>
      </c>
      <c r="D10" s="18">
        <f t="shared" si="2"/>
        <v>354.1666667</v>
      </c>
      <c r="E10" s="19" t="s">
        <v>10</v>
      </c>
      <c r="F10" s="20">
        <f t="shared" si="3"/>
        <v>11.64383562</v>
      </c>
      <c r="G10" s="19" t="s">
        <v>11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>
      <c r="A11" s="16">
        <v>9.0</v>
      </c>
      <c r="B11" s="17">
        <f t="shared" si="1"/>
        <v>3777.777778</v>
      </c>
      <c r="C11" s="7" t="s">
        <v>1</v>
      </c>
      <c r="D11" s="18">
        <f t="shared" si="2"/>
        <v>314.8148148</v>
      </c>
      <c r="E11" s="19" t="s">
        <v>10</v>
      </c>
      <c r="F11" s="20">
        <f t="shared" si="3"/>
        <v>10.3500761</v>
      </c>
      <c r="G11" s="19" t="s">
        <v>11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>
      <c r="A12" s="16">
        <v>10.0</v>
      </c>
      <c r="B12" s="17">
        <f t="shared" si="1"/>
        <v>3400</v>
      </c>
      <c r="C12" s="7" t="s">
        <v>1</v>
      </c>
      <c r="D12" s="18">
        <f t="shared" si="2"/>
        <v>283.3333333</v>
      </c>
      <c r="E12" s="19" t="s">
        <v>10</v>
      </c>
      <c r="F12" s="20">
        <f t="shared" si="3"/>
        <v>9.315068493</v>
      </c>
      <c r="G12" s="19" t="s">
        <v>11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>
      <c r="A13" s="7"/>
      <c r="B13" s="15"/>
      <c r="C13" s="1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>
      <c r="A14" s="7"/>
      <c r="B14" s="15"/>
      <c r="C14" s="1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>
      <c r="A15" s="7"/>
      <c r="B15" s="15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>
      <c r="A16" s="7"/>
      <c r="B16" s="15"/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>
      <c r="A17" s="7"/>
      <c r="B17" s="15"/>
      <c r="C17" s="1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>
      <c r="A18" s="7"/>
      <c r="B18" s="15"/>
      <c r="C18" s="1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>
      <c r="A19" s="7"/>
      <c r="B19" s="15"/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>
      <c r="A20" s="7"/>
      <c r="B20" s="15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>
      <c r="A21" s="7"/>
      <c r="B21" s="15"/>
      <c r="C21" s="1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>
      <c r="A22" s="7"/>
      <c r="B22" s="15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>
      <c r="A23" s="7"/>
      <c r="B23" s="15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>
      <c r="A24" s="7"/>
      <c r="B24" s="15"/>
      <c r="C24" s="1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>
      <c r="A25" s="7"/>
      <c r="B25" s="15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>
      <c r="A26" s="7"/>
      <c r="B26" s="15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>
      <c r="A27" s="7"/>
      <c r="B27" s="15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>
      <c r="A28" s="7"/>
      <c r="B28" s="15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>
      <c r="A29" s="7"/>
      <c r="B29" s="15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>
      <c r="A30" s="7"/>
      <c r="B30" s="15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>
      <c r="A31" s="7"/>
      <c r="B31" s="15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>
      <c r="A32" s="7"/>
      <c r="B32" s="15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>
      <c r="A33" s="7"/>
      <c r="B33" s="15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>
      <c r="A34" s="7"/>
      <c r="B34" s="15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>
      <c r="A35" s="7"/>
      <c r="B35" s="15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>
      <c r="A36" s="7"/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>
      <c r="A37" s="7"/>
      <c r="B37" s="15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>
      <c r="A38" s="7"/>
      <c r="B38" s="15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>
      <c r="A39" s="7"/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>
      <c r="A40" s="7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>
      <c r="A41" s="7"/>
      <c r="B41" s="15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>
      <c r="A42" s="7"/>
      <c r="B42" s="15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>
      <c r="A43" s="7"/>
      <c r="B43" s="15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>
      <c r="A44" s="7"/>
      <c r="B44" s="15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>
      <c r="A45" s="7"/>
      <c r="B45" s="15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>
      <c r="A46" s="7"/>
      <c r="B46" s="15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>
      <c r="A47" s="7"/>
      <c r="B47" s="15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>
      <c r="A48" s="7"/>
      <c r="B48" s="15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>
      <c r="A49" s="7"/>
      <c r="B49" s="15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>
      <c r="A50" s="7"/>
      <c r="B50" s="15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>
      <c r="A51" s="7"/>
      <c r="B51" s="15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>
      <c r="A52" s="7"/>
      <c r="B52" s="15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>
      <c r="A53" s="7"/>
      <c r="B53" s="15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>
      <c r="A54" s="7"/>
      <c r="B54" s="15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>
      <c r="A55" s="7"/>
      <c r="B55" s="15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>
      <c r="A56" s="7"/>
      <c r="B56" s="15"/>
      <c r="C56" s="1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>
      <c r="A57" s="7"/>
      <c r="B57" s="15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>
      <c r="A58" s="7"/>
      <c r="B58" s="15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>
      <c r="A59" s="7"/>
      <c r="B59" s="15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>
      <c r="A60" s="7"/>
      <c r="B60" s="15"/>
      <c r="C60" s="1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>
      <c r="A61" s="7"/>
      <c r="B61" s="15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>
      <c r="A62" s="7"/>
      <c r="B62" s="15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>
      <c r="A63" s="7"/>
      <c r="B63" s="15"/>
      <c r="C63" s="1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>
      <c r="A64" s="7"/>
      <c r="B64" s="15"/>
      <c r="C64" s="1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>
      <c r="A65" s="7"/>
      <c r="B65" s="15"/>
      <c r="C65" s="1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>
      <c r="A66" s="7"/>
      <c r="B66" s="15"/>
      <c r="C66" s="1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>
      <c r="A67" s="7"/>
      <c r="B67" s="15"/>
      <c r="C67" s="1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>
      <c r="A68" s="7"/>
      <c r="B68" s="15"/>
      <c r="C68" s="1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>
      <c r="A69" s="7"/>
      <c r="B69" s="15"/>
      <c r="C69" s="1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>
      <c r="A70" s="7"/>
      <c r="B70" s="15"/>
      <c r="C70" s="1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>
      <c r="A71" s="7"/>
      <c r="B71" s="15"/>
      <c r="C71" s="1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>
      <c r="A72" s="7"/>
      <c r="B72" s="15"/>
      <c r="C72" s="1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>
      <c r="A73" s="7"/>
      <c r="B73" s="15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>
      <c r="A74" s="7"/>
      <c r="B74" s="15"/>
      <c r="C74" s="1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>
      <c r="A75" s="7"/>
      <c r="B75" s="15"/>
      <c r="C75" s="1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>
      <c r="A76" s="7"/>
      <c r="B76" s="15"/>
      <c r="C76" s="1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>
      <c r="A77" s="7"/>
      <c r="B77" s="15"/>
      <c r="C77" s="1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>
      <c r="A78" s="7"/>
      <c r="B78" s="15"/>
      <c r="C78" s="1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>
      <c r="A79" s="7"/>
      <c r="B79" s="15"/>
      <c r="C79" s="1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>
      <c r="A80" s="7"/>
      <c r="B80" s="15"/>
      <c r="C80" s="1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>
      <c r="A81" s="7"/>
      <c r="B81" s="15"/>
      <c r="C81" s="1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>
      <c r="A82" s="7"/>
      <c r="B82" s="15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>
      <c r="A83" s="7"/>
      <c r="B83" s="15"/>
      <c r="C83" s="1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>
      <c r="A84" s="7"/>
      <c r="B84" s="15"/>
      <c r="C84" s="1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>
      <c r="A85" s="7"/>
      <c r="B85" s="15"/>
      <c r="C85" s="1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>
      <c r="A86" s="7"/>
      <c r="B86" s="15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>
      <c r="A87" s="7"/>
      <c r="B87" s="15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>
      <c r="A88" s="7"/>
      <c r="B88" s="15"/>
      <c r="C88" s="1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>
      <c r="A89" s="7"/>
      <c r="B89" s="15"/>
      <c r="C89" s="1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>
      <c r="A90" s="7"/>
      <c r="B90" s="15"/>
      <c r="C90" s="1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>
      <c r="A91" s="7"/>
      <c r="B91" s="15"/>
      <c r="C91" s="1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>
      <c r="A92" s="7"/>
      <c r="B92" s="15"/>
      <c r="C92" s="1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>
      <c r="A93" s="7"/>
      <c r="B93" s="15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>
      <c r="A94" s="7"/>
      <c r="B94" s="15"/>
      <c r="C94" s="1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>
      <c r="A95" s="7"/>
      <c r="B95" s="15"/>
      <c r="C95" s="1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>
      <c r="A96" s="7"/>
      <c r="B96" s="15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>
      <c r="A97" s="7"/>
      <c r="B97" s="15"/>
      <c r="C97" s="1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>
      <c r="A98" s="7"/>
      <c r="B98" s="15"/>
      <c r="C98" s="1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>
      <c r="A99" s="7"/>
      <c r="B99" s="15"/>
      <c r="C99" s="1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>
      <c r="A100" s="7"/>
      <c r="B100" s="15"/>
      <c r="C100" s="1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>
      <c r="A101" s="7"/>
      <c r="B101" s="15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>
      <c r="A102" s="7"/>
      <c r="B102" s="15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>
      <c r="A103" s="7"/>
      <c r="B103" s="15"/>
      <c r="C103" s="1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>
      <c r="A104" s="7"/>
      <c r="B104" s="15"/>
      <c r="C104" s="1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>
      <c r="A105" s="7"/>
      <c r="B105" s="15"/>
      <c r="C105" s="1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>
      <c r="A106" s="7"/>
      <c r="B106" s="15"/>
      <c r="C106" s="1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>
      <c r="A107" s="7"/>
      <c r="B107" s="15"/>
      <c r="C107" s="1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>
      <c r="A108" s="7"/>
      <c r="B108" s="15"/>
      <c r="C108" s="1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>
      <c r="A109" s="7"/>
      <c r="B109" s="15"/>
      <c r="C109" s="1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>
      <c r="A110" s="7"/>
      <c r="B110" s="15"/>
      <c r="C110" s="1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>
      <c r="A111" s="7"/>
      <c r="B111" s="15"/>
      <c r="C111" s="1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>
      <c r="A112" s="7"/>
      <c r="B112" s="15"/>
      <c r="C112" s="1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>
      <c r="A113" s="7"/>
      <c r="B113" s="15"/>
      <c r="C113" s="1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>
      <c r="A114" s="7"/>
      <c r="B114" s="15"/>
      <c r="C114" s="1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>
      <c r="A115" s="7"/>
      <c r="B115" s="15"/>
      <c r="C115" s="1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>
      <c r="A116" s="7"/>
      <c r="B116" s="15"/>
      <c r="C116" s="1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>
      <c r="A117" s="7"/>
      <c r="B117" s="15"/>
      <c r="C117" s="1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>
      <c r="A118" s="7"/>
      <c r="B118" s="15"/>
      <c r="C118" s="1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>
      <c r="A119" s="7"/>
      <c r="B119" s="15"/>
      <c r="C119" s="1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>
      <c r="A120" s="7"/>
      <c r="B120" s="15"/>
      <c r="C120" s="1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>
      <c r="A121" s="7"/>
      <c r="B121" s="15"/>
      <c r="C121" s="1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>
      <c r="A122" s="7"/>
      <c r="B122" s="15"/>
      <c r="C122" s="1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>
      <c r="A123" s="7"/>
      <c r="B123" s="15"/>
      <c r="C123" s="1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>
      <c r="A124" s="7"/>
      <c r="B124" s="15"/>
      <c r="C124" s="1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>
      <c r="A125" s="7"/>
      <c r="B125" s="15"/>
      <c r="C125" s="1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>
      <c r="A126" s="7"/>
      <c r="B126" s="15"/>
      <c r="C126" s="1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>
      <c r="A127" s="7"/>
      <c r="B127" s="15"/>
      <c r="C127" s="1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>
      <c r="A128" s="7"/>
      <c r="B128" s="15"/>
      <c r="C128" s="1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>
      <c r="A129" s="7"/>
      <c r="B129" s="15"/>
      <c r="C129" s="1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>
      <c r="A130" s="7"/>
      <c r="B130" s="15"/>
      <c r="C130" s="1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>
      <c r="A131" s="7"/>
      <c r="B131" s="15"/>
      <c r="C131" s="1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>
      <c r="A132" s="7"/>
      <c r="B132" s="15"/>
      <c r="C132" s="1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>
      <c r="A133" s="7"/>
      <c r="B133" s="15"/>
      <c r="C133" s="1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>
      <c r="A134" s="7"/>
      <c r="B134" s="15"/>
      <c r="C134" s="1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>
      <c r="A135" s="7"/>
      <c r="B135" s="15"/>
      <c r="C135" s="1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>
      <c r="A136" s="7"/>
      <c r="B136" s="15"/>
      <c r="C136" s="1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>
      <c r="A137" s="7"/>
      <c r="B137" s="15"/>
      <c r="C137" s="1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>
      <c r="A138" s="7"/>
      <c r="B138" s="15"/>
      <c r="C138" s="1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>
      <c r="A139" s="7"/>
      <c r="B139" s="15"/>
      <c r="C139" s="1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>
      <c r="A140" s="7"/>
      <c r="B140" s="15"/>
      <c r="C140" s="1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>
      <c r="A141" s="7"/>
      <c r="B141" s="15"/>
      <c r="C141" s="1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>
      <c r="A142" s="7"/>
      <c r="B142" s="15"/>
      <c r="C142" s="1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>
      <c r="A143" s="7"/>
      <c r="B143" s="15"/>
      <c r="C143" s="1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>
      <c r="A144" s="7"/>
      <c r="B144" s="15"/>
      <c r="C144" s="1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>
      <c r="A145" s="7"/>
      <c r="B145" s="15"/>
      <c r="C145" s="1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>
      <c r="A146" s="7"/>
      <c r="B146" s="15"/>
      <c r="C146" s="1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>
      <c r="A147" s="7"/>
      <c r="B147" s="15"/>
      <c r="C147" s="1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>
      <c r="A148" s="7"/>
      <c r="B148" s="15"/>
      <c r="C148" s="1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>
      <c r="A149" s="7"/>
      <c r="B149" s="15"/>
      <c r="C149" s="1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>
      <c r="A150" s="7"/>
      <c r="B150" s="15"/>
      <c r="C150" s="1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>
      <c r="A151" s="7"/>
      <c r="B151" s="15"/>
      <c r="C151" s="1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>
      <c r="A152" s="7"/>
      <c r="B152" s="15"/>
      <c r="C152" s="1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>
      <c r="A153" s="7"/>
      <c r="B153" s="15"/>
      <c r="C153" s="1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>
      <c r="A154" s="7"/>
      <c r="B154" s="15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>
      <c r="A155" s="7"/>
      <c r="B155" s="15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>
      <c r="A156" s="7"/>
      <c r="B156" s="15"/>
      <c r="C156" s="1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>
      <c r="A157" s="7"/>
      <c r="B157" s="15"/>
      <c r="C157" s="1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>
      <c r="A158" s="7"/>
      <c r="B158" s="15"/>
      <c r="C158" s="1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>
      <c r="A159" s="7"/>
      <c r="B159" s="15"/>
      <c r="C159" s="1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>
      <c r="A160" s="7"/>
      <c r="B160" s="15"/>
      <c r="C160" s="1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>
      <c r="A161" s="7"/>
      <c r="B161" s="15"/>
      <c r="C161" s="1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>
      <c r="A162" s="7"/>
      <c r="B162" s="15"/>
      <c r="C162" s="1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>
      <c r="A163" s="7"/>
      <c r="B163" s="15"/>
      <c r="C163" s="1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>
      <c r="A164" s="7"/>
      <c r="B164" s="15"/>
      <c r="C164" s="1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>
      <c r="A165" s="7"/>
      <c r="B165" s="15"/>
      <c r="C165" s="1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>
      <c r="A166" s="7"/>
      <c r="B166" s="15"/>
      <c r="C166" s="1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>
      <c r="A167" s="7"/>
      <c r="B167" s="15"/>
      <c r="C167" s="1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>
      <c r="A168" s="7"/>
      <c r="B168" s="15"/>
      <c r="C168" s="1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>
      <c r="A169" s="7"/>
      <c r="B169" s="15"/>
      <c r="C169" s="1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>
      <c r="A170" s="7"/>
      <c r="B170" s="15"/>
      <c r="C170" s="1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>
      <c r="A171" s="7"/>
      <c r="B171" s="15"/>
      <c r="C171" s="1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>
      <c r="A172" s="7"/>
      <c r="B172" s="15"/>
      <c r="C172" s="1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>
      <c r="A173" s="7"/>
      <c r="B173" s="15"/>
      <c r="C173" s="1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>
      <c r="A174" s="7"/>
      <c r="B174" s="15"/>
      <c r="C174" s="1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>
      <c r="A175" s="7"/>
      <c r="B175" s="15"/>
      <c r="C175" s="1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>
      <c r="A176" s="7"/>
      <c r="B176" s="15"/>
      <c r="C176" s="1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>
      <c r="A177" s="7"/>
      <c r="B177" s="15"/>
      <c r="C177" s="1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>
      <c r="A178" s="7"/>
      <c r="B178" s="15"/>
      <c r="C178" s="1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>
      <c r="A179" s="7"/>
      <c r="B179" s="15"/>
      <c r="C179" s="1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>
      <c r="A180" s="7"/>
      <c r="B180" s="15"/>
      <c r="C180" s="1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>
      <c r="A181" s="7"/>
      <c r="B181" s="15"/>
      <c r="C181" s="1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>
      <c r="A182" s="7"/>
      <c r="B182" s="15"/>
      <c r="C182" s="1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>
      <c r="A183" s="7"/>
      <c r="B183" s="15"/>
      <c r="C183" s="1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>
      <c r="A184" s="7"/>
      <c r="B184" s="15"/>
      <c r="C184" s="1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>
      <c r="A185" s="7"/>
      <c r="B185" s="15"/>
      <c r="C185" s="1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>
      <c r="A186" s="7"/>
      <c r="B186" s="15"/>
      <c r="C186" s="1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>
      <c r="A187" s="7"/>
      <c r="B187" s="15"/>
      <c r="C187" s="1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>
      <c r="A188" s="7"/>
      <c r="B188" s="15"/>
      <c r="C188" s="1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>
      <c r="A189" s="7"/>
      <c r="B189" s="15"/>
      <c r="C189" s="1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>
      <c r="A190" s="7"/>
      <c r="B190" s="15"/>
      <c r="C190" s="1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>
      <c r="A191" s="7"/>
      <c r="B191" s="15"/>
      <c r="C191" s="1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>
      <c r="A192" s="7"/>
      <c r="B192" s="15"/>
      <c r="C192" s="1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>
      <c r="A193" s="7"/>
      <c r="B193" s="15"/>
      <c r="C193" s="1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>
      <c r="A194" s="7"/>
      <c r="B194" s="15"/>
      <c r="C194" s="1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>
      <c r="A195" s="7"/>
      <c r="B195" s="15"/>
      <c r="C195" s="1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>
      <c r="A196" s="7"/>
      <c r="B196" s="15"/>
      <c r="C196" s="1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>
      <c r="A197" s="7"/>
      <c r="B197" s="15"/>
      <c r="C197" s="1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>
      <c r="A198" s="7"/>
      <c r="B198" s="15"/>
      <c r="C198" s="1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>
      <c r="A199" s="7"/>
      <c r="B199" s="15"/>
      <c r="C199" s="1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>
      <c r="A200" s="7"/>
      <c r="B200" s="15"/>
      <c r="C200" s="1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>
      <c r="A201" s="7"/>
      <c r="B201" s="15"/>
      <c r="C201" s="1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>
      <c r="A202" s="7"/>
      <c r="B202" s="15"/>
      <c r="C202" s="1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>
      <c r="A203" s="7"/>
      <c r="B203" s="15"/>
      <c r="C203" s="1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>
      <c r="A204" s="7"/>
      <c r="B204" s="15"/>
      <c r="C204" s="1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>
      <c r="A205" s="7"/>
      <c r="B205" s="15"/>
      <c r="C205" s="1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>
      <c r="A206" s="7"/>
      <c r="B206" s="15"/>
      <c r="C206" s="1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>
      <c r="A207" s="7"/>
      <c r="B207" s="15"/>
      <c r="C207" s="1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>
      <c r="A208" s="7"/>
      <c r="B208" s="15"/>
      <c r="C208" s="1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>
      <c r="A209" s="7"/>
      <c r="B209" s="15"/>
      <c r="C209" s="1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>
      <c r="A210" s="7"/>
      <c r="B210" s="15"/>
      <c r="C210" s="1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>
      <c r="A211" s="7"/>
      <c r="B211" s="15"/>
      <c r="C211" s="1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>
      <c r="A212" s="7"/>
      <c r="B212" s="15"/>
      <c r="C212" s="1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>
      <c r="A213" s="7"/>
      <c r="B213" s="15"/>
      <c r="C213" s="1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>
      <c r="A214" s="7"/>
      <c r="B214" s="15"/>
      <c r="C214" s="1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>
      <c r="A215" s="7"/>
      <c r="B215" s="15"/>
      <c r="C215" s="1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>
      <c r="A216" s="7"/>
      <c r="B216" s="15"/>
      <c r="C216" s="1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>
      <c r="A217" s="7"/>
      <c r="B217" s="15"/>
      <c r="C217" s="1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>
      <c r="A218" s="7"/>
      <c r="B218" s="15"/>
      <c r="C218" s="1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>
      <c r="A219" s="7"/>
      <c r="B219" s="15"/>
      <c r="C219" s="1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>
      <c r="A220" s="7"/>
      <c r="B220" s="15"/>
      <c r="C220" s="1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>
      <c r="A221" s="7"/>
      <c r="B221" s="15"/>
      <c r="C221" s="1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>
      <c r="A222" s="7"/>
      <c r="B222" s="15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>
      <c r="A223" s="7"/>
      <c r="B223" s="15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>
      <c r="A224" s="7"/>
      <c r="B224" s="15"/>
      <c r="C224" s="1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>
      <c r="A225" s="7"/>
      <c r="B225" s="15"/>
      <c r="C225" s="1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>
      <c r="A226" s="7"/>
      <c r="B226" s="15"/>
      <c r="C226" s="1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>
      <c r="A227" s="7"/>
      <c r="B227" s="15"/>
      <c r="C227" s="1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>
      <c r="A228" s="7"/>
      <c r="B228" s="15"/>
      <c r="C228" s="1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>
      <c r="A229" s="7"/>
      <c r="B229" s="15"/>
      <c r="C229" s="1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>
      <c r="A230" s="7"/>
      <c r="B230" s="15"/>
      <c r="C230" s="1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>
      <c r="A231" s="7"/>
      <c r="B231" s="15"/>
      <c r="C231" s="1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>
      <c r="A232" s="7"/>
      <c r="B232" s="15"/>
      <c r="C232" s="1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>
      <c r="A233" s="7"/>
      <c r="B233" s="15"/>
      <c r="C233" s="1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>
      <c r="A234" s="7"/>
      <c r="B234" s="15"/>
      <c r="C234" s="1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>
      <c r="A235" s="7"/>
      <c r="B235" s="15"/>
      <c r="C235" s="1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>
      <c r="A236" s="7"/>
      <c r="B236" s="15"/>
      <c r="C236" s="1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>
      <c r="A237" s="7"/>
      <c r="B237" s="15"/>
      <c r="C237" s="1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>
      <c r="A238" s="7"/>
      <c r="B238" s="15"/>
      <c r="C238" s="1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>
      <c r="A239" s="7"/>
      <c r="B239" s="15"/>
      <c r="C239" s="1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>
      <c r="A240" s="7"/>
      <c r="B240" s="15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>
      <c r="A241" s="7"/>
      <c r="B241" s="15"/>
      <c r="C241" s="1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>
      <c r="A242" s="7"/>
      <c r="B242" s="15"/>
      <c r="C242" s="1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>
      <c r="A243" s="7"/>
      <c r="B243" s="15"/>
      <c r="C243" s="1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>
      <c r="A244" s="7"/>
      <c r="B244" s="15"/>
      <c r="C244" s="1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>
      <c r="A245" s="7"/>
      <c r="B245" s="15"/>
      <c r="C245" s="1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>
      <c r="A246" s="7"/>
      <c r="B246" s="15"/>
      <c r="C246" s="1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>
      <c r="A247" s="7"/>
      <c r="B247" s="15"/>
      <c r="C247" s="1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>
      <c r="A248" s="7"/>
      <c r="B248" s="15"/>
      <c r="C248" s="1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>
      <c r="A249" s="7"/>
      <c r="B249" s="15"/>
      <c r="C249" s="1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>
      <c r="A250" s="7"/>
      <c r="B250" s="15"/>
      <c r="C250" s="1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>
      <c r="A251" s="7"/>
      <c r="B251" s="15"/>
      <c r="C251" s="1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>
      <c r="A252" s="7"/>
      <c r="B252" s="15"/>
      <c r="C252" s="1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>
      <c r="A253" s="7"/>
      <c r="B253" s="15"/>
      <c r="C253" s="1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>
      <c r="A254" s="7"/>
      <c r="B254" s="15"/>
      <c r="C254" s="1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>
      <c r="A255" s="7"/>
      <c r="B255" s="15"/>
      <c r="C255" s="1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>
      <c r="A256" s="7"/>
      <c r="B256" s="15"/>
      <c r="C256" s="1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>
      <c r="A257" s="7"/>
      <c r="B257" s="15"/>
      <c r="C257" s="1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>
      <c r="A258" s="7"/>
      <c r="B258" s="15"/>
      <c r="C258" s="1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>
      <c r="A259" s="7"/>
      <c r="B259" s="15"/>
      <c r="C259" s="1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>
      <c r="A260" s="7"/>
      <c r="B260" s="15"/>
      <c r="C260" s="1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>
      <c r="A261" s="7"/>
      <c r="B261" s="15"/>
      <c r="C261" s="1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>
      <c r="A262" s="7"/>
      <c r="B262" s="15"/>
      <c r="C262" s="1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>
      <c r="A263" s="7"/>
      <c r="B263" s="15"/>
      <c r="C263" s="1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>
      <c r="A264" s="7"/>
      <c r="B264" s="15"/>
      <c r="C264" s="1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>
      <c r="A265" s="7"/>
      <c r="B265" s="15"/>
      <c r="C265" s="1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>
      <c r="A266" s="7"/>
      <c r="B266" s="15"/>
      <c r="C266" s="1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>
      <c r="A267" s="7"/>
      <c r="B267" s="15"/>
      <c r="C267" s="1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>
      <c r="A268" s="7"/>
      <c r="B268" s="15"/>
      <c r="C268" s="1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>
      <c r="A269" s="7"/>
      <c r="B269" s="15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>
      <c r="A270" s="7"/>
      <c r="B270" s="15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>
      <c r="A271" s="7"/>
      <c r="B271" s="15"/>
      <c r="C271" s="1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>
      <c r="A272" s="7"/>
      <c r="B272" s="15"/>
      <c r="C272" s="1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>
      <c r="A273" s="7"/>
      <c r="B273" s="15"/>
      <c r="C273" s="1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>
      <c r="A274" s="7"/>
      <c r="B274" s="15"/>
      <c r="C274" s="1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>
      <c r="A275" s="7"/>
      <c r="B275" s="15"/>
      <c r="C275" s="1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>
      <c r="A276" s="7"/>
      <c r="B276" s="15"/>
      <c r="C276" s="1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>
      <c r="A277" s="7"/>
      <c r="B277" s="15"/>
      <c r="C277" s="1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>
      <c r="A278" s="7"/>
      <c r="B278" s="15"/>
      <c r="C278" s="1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>
      <c r="A279" s="7"/>
      <c r="B279" s="15"/>
      <c r="C279" s="1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>
      <c r="A280" s="7"/>
      <c r="B280" s="15"/>
      <c r="C280" s="1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>
      <c r="A281" s="7"/>
      <c r="B281" s="15"/>
      <c r="C281" s="1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>
      <c r="A282" s="7"/>
      <c r="B282" s="15"/>
      <c r="C282" s="1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>
      <c r="A283" s="7"/>
      <c r="B283" s="15"/>
      <c r="C283" s="1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>
      <c r="A284" s="7"/>
      <c r="B284" s="15"/>
      <c r="C284" s="1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>
      <c r="A285" s="7"/>
      <c r="B285" s="15"/>
      <c r="C285" s="1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>
      <c r="A286" s="7"/>
      <c r="B286" s="15"/>
      <c r="C286" s="1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>
      <c r="A287" s="7"/>
      <c r="B287" s="15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>
      <c r="A288" s="7"/>
      <c r="B288" s="15"/>
      <c r="C288" s="1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>
      <c r="A289" s="7"/>
      <c r="B289" s="15"/>
      <c r="C289" s="1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>
      <c r="A290" s="7"/>
      <c r="B290" s="15"/>
      <c r="C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>
      <c r="A291" s="7"/>
      <c r="B291" s="15"/>
      <c r="C291" s="1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>
      <c r="A292" s="7"/>
      <c r="B292" s="15"/>
      <c r="C292" s="1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>
      <c r="A293" s="7"/>
      <c r="B293" s="15"/>
      <c r="C293" s="1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>
      <c r="A294" s="7"/>
      <c r="B294" s="15"/>
      <c r="C294" s="1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>
      <c r="A295" s="7"/>
      <c r="B295" s="15"/>
      <c r="C295" s="1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>
      <c r="A296" s="7"/>
      <c r="B296" s="15"/>
      <c r="C296" s="1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>
      <c r="A297" s="7"/>
      <c r="B297" s="15"/>
      <c r="C297" s="1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>
      <c r="A298" s="7"/>
      <c r="B298" s="15"/>
      <c r="C298" s="1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>
      <c r="A299" s="7"/>
      <c r="B299" s="15"/>
      <c r="C299" s="1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>
      <c r="A300" s="7"/>
      <c r="B300" s="15"/>
      <c r="C300" s="1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>
      <c r="A301" s="7"/>
      <c r="B301" s="15"/>
      <c r="C301" s="1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>
      <c r="A302" s="7"/>
      <c r="B302" s="15"/>
      <c r="C302" s="1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>
      <c r="A303" s="7"/>
      <c r="B303" s="15"/>
      <c r="C303" s="1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>
      <c r="A304" s="7"/>
      <c r="B304" s="15"/>
      <c r="C304" s="1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>
      <c r="A305" s="7"/>
      <c r="B305" s="15"/>
      <c r="C305" s="1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>
      <c r="A306" s="7"/>
      <c r="B306" s="15"/>
      <c r="C306" s="1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>
      <c r="A307" s="7"/>
      <c r="B307" s="15"/>
      <c r="C307" s="1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>
      <c r="A308" s="7"/>
      <c r="B308" s="15"/>
      <c r="C308" s="1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>
      <c r="A309" s="7"/>
      <c r="B309" s="15"/>
      <c r="C309" s="1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>
      <c r="A310" s="7"/>
      <c r="B310" s="15"/>
      <c r="C310" s="1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>
      <c r="A311" s="7"/>
      <c r="B311" s="15"/>
      <c r="C311" s="1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>
      <c r="A312" s="7"/>
      <c r="B312" s="15"/>
      <c r="C312" s="1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>
      <c r="A313" s="7"/>
      <c r="B313" s="15"/>
      <c r="C313" s="1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>
      <c r="A314" s="7"/>
      <c r="B314" s="15"/>
      <c r="C314" s="1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>
      <c r="A315" s="7"/>
      <c r="B315" s="15"/>
      <c r="C315" s="1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>
      <c r="A316" s="7"/>
      <c r="B316" s="15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>
      <c r="A317" s="7"/>
      <c r="B317" s="15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>
      <c r="A318" s="7"/>
      <c r="B318" s="15"/>
      <c r="C318" s="1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>
      <c r="A319" s="7"/>
      <c r="B319" s="15"/>
      <c r="C319" s="1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>
      <c r="A320" s="7"/>
      <c r="B320" s="15"/>
      <c r="C320" s="1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>
      <c r="A321" s="7"/>
      <c r="B321" s="15"/>
      <c r="C321" s="1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>
      <c r="A322" s="7"/>
      <c r="B322" s="15"/>
      <c r="C322" s="1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>
      <c r="A323" s="7"/>
      <c r="B323" s="15"/>
      <c r="C323" s="1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>
      <c r="A324" s="7"/>
      <c r="B324" s="15"/>
      <c r="C324" s="1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>
      <c r="A325" s="7"/>
      <c r="B325" s="15"/>
      <c r="C325" s="1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>
      <c r="A326" s="7"/>
      <c r="B326" s="15"/>
      <c r="C326" s="1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>
      <c r="A327" s="7"/>
      <c r="B327" s="15"/>
      <c r="C327" s="1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>
      <c r="A328" s="7"/>
      <c r="B328" s="15"/>
      <c r="C328" s="1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>
      <c r="A329" s="7"/>
      <c r="B329" s="15"/>
      <c r="C329" s="1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>
      <c r="A330" s="7"/>
      <c r="B330" s="15"/>
      <c r="C330" s="1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>
      <c r="A331" s="7"/>
      <c r="B331" s="15"/>
      <c r="C331" s="1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>
      <c r="A332" s="7"/>
      <c r="B332" s="15"/>
      <c r="C332" s="1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>
      <c r="A333" s="7"/>
      <c r="B333" s="15"/>
      <c r="C333" s="1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>
      <c r="A334" s="7"/>
      <c r="B334" s="15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>
      <c r="A335" s="7"/>
      <c r="B335" s="15"/>
      <c r="C335" s="1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>
      <c r="A336" s="7"/>
      <c r="B336" s="15"/>
      <c r="C336" s="1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>
      <c r="A337" s="7"/>
      <c r="B337" s="15"/>
      <c r="C337" s="1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>
      <c r="A338" s="7"/>
      <c r="B338" s="15"/>
      <c r="C338" s="1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>
      <c r="A339" s="7"/>
      <c r="B339" s="15"/>
      <c r="C339" s="1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>
      <c r="A340" s="7"/>
      <c r="B340" s="15"/>
      <c r="C340" s="1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>
      <c r="A341" s="7"/>
      <c r="B341" s="15"/>
      <c r="C341" s="1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>
      <c r="A342" s="7"/>
      <c r="B342" s="15"/>
      <c r="C342" s="1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>
      <c r="A343" s="7"/>
      <c r="B343" s="15"/>
      <c r="C343" s="1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>
      <c r="A344" s="7"/>
      <c r="B344" s="15"/>
      <c r="C344" s="1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>
      <c r="A345" s="7"/>
      <c r="B345" s="15"/>
      <c r="C345" s="1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>
      <c r="A346" s="7"/>
      <c r="B346" s="15"/>
      <c r="C346" s="1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>
      <c r="A347" s="7"/>
      <c r="B347" s="15"/>
      <c r="C347" s="1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>
      <c r="A348" s="7"/>
      <c r="B348" s="15"/>
      <c r="C348" s="1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>
      <c r="A349" s="7"/>
      <c r="B349" s="15"/>
      <c r="C349" s="1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>
      <c r="A350" s="7"/>
      <c r="B350" s="15"/>
      <c r="C350" s="1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>
      <c r="A351" s="7"/>
      <c r="B351" s="15"/>
      <c r="C351" s="1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>
      <c r="A352" s="7"/>
      <c r="B352" s="15"/>
      <c r="C352" s="1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>
      <c r="A353" s="7"/>
      <c r="B353" s="15"/>
      <c r="C353" s="1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>
      <c r="A354" s="7"/>
      <c r="B354" s="15"/>
      <c r="C354" s="1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>
      <c r="A355" s="7"/>
      <c r="B355" s="15"/>
      <c r="C355" s="1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>
      <c r="A356" s="7"/>
      <c r="B356" s="15"/>
      <c r="C356" s="1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>
      <c r="A357" s="7"/>
      <c r="B357" s="15"/>
      <c r="C357" s="1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>
      <c r="A358" s="7"/>
      <c r="B358" s="15"/>
      <c r="C358" s="1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>
      <c r="A359" s="7"/>
      <c r="B359" s="15"/>
      <c r="C359" s="1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>
      <c r="A360" s="7"/>
      <c r="B360" s="15"/>
      <c r="C360" s="1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>
      <c r="A361" s="7"/>
      <c r="B361" s="15"/>
      <c r="C361" s="1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>
      <c r="A362" s="7"/>
      <c r="B362" s="15"/>
      <c r="C362" s="1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>
      <c r="A363" s="7"/>
      <c r="B363" s="15"/>
      <c r="C363" s="1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>
      <c r="A364" s="7"/>
      <c r="B364" s="15"/>
      <c r="C364" s="1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>
      <c r="A365" s="7"/>
      <c r="B365" s="15"/>
      <c r="C365" s="1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>
      <c r="A366" s="7"/>
      <c r="B366" s="15"/>
      <c r="C366" s="1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>
      <c r="A367" s="7"/>
      <c r="B367" s="15"/>
      <c r="C367" s="1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>
      <c r="A368" s="7"/>
      <c r="B368" s="15"/>
      <c r="C368" s="1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>
      <c r="A369" s="7"/>
      <c r="B369" s="15"/>
      <c r="C369" s="1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>
      <c r="A370" s="7"/>
      <c r="B370" s="15"/>
      <c r="C370" s="1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>
      <c r="A371" s="7"/>
      <c r="B371" s="15"/>
      <c r="C371" s="1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>
      <c r="A372" s="7"/>
      <c r="B372" s="15"/>
      <c r="C372" s="1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>
      <c r="A373" s="7"/>
      <c r="B373" s="15"/>
      <c r="C373" s="1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>
      <c r="A374" s="7"/>
      <c r="B374" s="15"/>
      <c r="C374" s="1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>
      <c r="A375" s="7"/>
      <c r="B375" s="15"/>
      <c r="C375" s="1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>
      <c r="A376" s="7"/>
      <c r="B376" s="15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>
      <c r="A377" s="7"/>
      <c r="B377" s="15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>
      <c r="A378" s="7"/>
      <c r="B378" s="15"/>
      <c r="C378" s="1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>
      <c r="A379" s="7"/>
      <c r="B379" s="15"/>
      <c r="C379" s="1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>
      <c r="A380" s="7"/>
      <c r="B380" s="15"/>
      <c r="C380" s="1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>
      <c r="A381" s="7"/>
      <c r="B381" s="15"/>
      <c r="C381" s="1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>
      <c r="A382" s="7"/>
      <c r="B382" s="15"/>
      <c r="C382" s="1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>
      <c r="A383" s="7"/>
      <c r="B383" s="15"/>
      <c r="C383" s="1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>
      <c r="A384" s="7"/>
      <c r="B384" s="15"/>
      <c r="C384" s="1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>
      <c r="A385" s="7"/>
      <c r="B385" s="15"/>
      <c r="C385" s="15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>
      <c r="A386" s="7"/>
      <c r="B386" s="15"/>
      <c r="C386" s="1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>
      <c r="A387" s="7"/>
      <c r="B387" s="15"/>
      <c r="C387" s="1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>
      <c r="A388" s="7"/>
      <c r="B388" s="15"/>
      <c r="C388" s="1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>
      <c r="A389" s="7"/>
      <c r="B389" s="15"/>
      <c r="C389" s="15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>
      <c r="A390" s="7"/>
      <c r="B390" s="15"/>
      <c r="C390" s="15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>
      <c r="A391" s="7"/>
      <c r="B391" s="15"/>
      <c r="C391" s="15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>
      <c r="A392" s="7"/>
      <c r="B392" s="15"/>
      <c r="C392" s="15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>
      <c r="A393" s="7"/>
      <c r="B393" s="15"/>
      <c r="C393" s="15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>
      <c r="A394" s="7"/>
      <c r="B394" s="15"/>
      <c r="C394" s="1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>
      <c r="A395" s="7"/>
      <c r="B395" s="15"/>
      <c r="C395" s="1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>
      <c r="A396" s="7"/>
      <c r="B396" s="15"/>
      <c r="C396" s="15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>
      <c r="A397" s="7"/>
      <c r="B397" s="15"/>
      <c r="C397" s="15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>
      <c r="A398" s="7"/>
      <c r="B398" s="15"/>
      <c r="C398" s="15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>
      <c r="A399" s="7"/>
      <c r="B399" s="15"/>
      <c r="C399" s="15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>
      <c r="A400" s="7"/>
      <c r="B400" s="15"/>
      <c r="C400" s="15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>
      <c r="A401" s="7"/>
      <c r="B401" s="15"/>
      <c r="C401" s="15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>
      <c r="A402" s="7"/>
      <c r="B402" s="15"/>
      <c r="C402" s="15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>
      <c r="A403" s="7"/>
      <c r="B403" s="15"/>
      <c r="C403" s="15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>
      <c r="A404" s="7"/>
      <c r="B404" s="15"/>
      <c r="C404" s="15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>
      <c r="A405" s="7"/>
      <c r="B405" s="15"/>
      <c r="C405" s="15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>
      <c r="A406" s="7"/>
      <c r="B406" s="15"/>
      <c r="C406" s="15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>
      <c r="A407" s="7"/>
      <c r="B407" s="15"/>
      <c r="C407" s="15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>
      <c r="A408" s="7"/>
      <c r="B408" s="15"/>
      <c r="C408" s="15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>
      <c r="A409" s="7"/>
      <c r="B409" s="15"/>
      <c r="C409" s="15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>
      <c r="A410" s="7"/>
      <c r="B410" s="15"/>
      <c r="C410" s="15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>
      <c r="A411" s="7"/>
      <c r="B411" s="15"/>
      <c r="C411" s="15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>
      <c r="A412" s="7"/>
      <c r="B412" s="15"/>
      <c r="C412" s="15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>
      <c r="A413" s="7"/>
      <c r="B413" s="15"/>
      <c r="C413" s="15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>
      <c r="A414" s="7"/>
      <c r="B414" s="15"/>
      <c r="C414" s="15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>
      <c r="A415" s="7"/>
      <c r="B415" s="15"/>
      <c r="C415" s="15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>
      <c r="A416" s="7"/>
      <c r="B416" s="15"/>
      <c r="C416" s="15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>
      <c r="A417" s="7"/>
      <c r="B417" s="15"/>
      <c r="C417" s="15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>
      <c r="A418" s="7"/>
      <c r="B418" s="15"/>
      <c r="C418" s="1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>
      <c r="A419" s="7"/>
      <c r="B419" s="15"/>
      <c r="C419" s="15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>
      <c r="A420" s="7"/>
      <c r="B420" s="15"/>
      <c r="C420" s="15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>
      <c r="A421" s="7"/>
      <c r="B421" s="15"/>
      <c r="C421" s="15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>
      <c r="A422" s="7"/>
      <c r="B422" s="15"/>
      <c r="C422" s="15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>
      <c r="A423" s="7"/>
      <c r="B423" s="15"/>
      <c r="C423" s="15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>
      <c r="A424" s="7"/>
      <c r="B424" s="15"/>
      <c r="C424" s="1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>
      <c r="A425" s="7"/>
      <c r="B425" s="15"/>
      <c r="C425" s="15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>
      <c r="A426" s="7"/>
      <c r="B426" s="15"/>
      <c r="C426" s="15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>
      <c r="A427" s="7"/>
      <c r="B427" s="15"/>
      <c r="C427" s="15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>
      <c r="A428" s="7"/>
      <c r="B428" s="15"/>
      <c r="C428" s="15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>
      <c r="A429" s="7"/>
      <c r="B429" s="15"/>
      <c r="C429" s="15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>
      <c r="A430" s="7"/>
      <c r="B430" s="15"/>
      <c r="C430" s="15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>
      <c r="A431" s="7"/>
      <c r="B431" s="15"/>
      <c r="C431" s="15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>
      <c r="A432" s="7"/>
      <c r="B432" s="15"/>
      <c r="C432" s="15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>
      <c r="A433" s="7"/>
      <c r="B433" s="15"/>
      <c r="C433" s="15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>
      <c r="A434" s="7"/>
      <c r="B434" s="15"/>
      <c r="C434" s="15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>
      <c r="A435" s="7"/>
      <c r="B435" s="15"/>
      <c r="C435" s="15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>
      <c r="A436" s="7"/>
      <c r="B436" s="15"/>
      <c r="C436" s="15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>
      <c r="A437" s="7"/>
      <c r="B437" s="15"/>
      <c r="C437" s="1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>
      <c r="A438" s="7"/>
      <c r="B438" s="15"/>
      <c r="C438" s="15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>
      <c r="A439" s="7"/>
      <c r="B439" s="15"/>
      <c r="C439" s="15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>
      <c r="A440" s="7"/>
      <c r="B440" s="15"/>
      <c r="C440" s="15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>
      <c r="A441" s="7"/>
      <c r="B441" s="15"/>
      <c r="C441" s="15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>
      <c r="A442" s="7"/>
      <c r="B442" s="15"/>
      <c r="C442" s="15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>
      <c r="A443" s="7"/>
      <c r="B443" s="15"/>
      <c r="C443" s="15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>
      <c r="A444" s="7"/>
      <c r="B444" s="15"/>
      <c r="C444" s="15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>
      <c r="A445" s="7"/>
      <c r="B445" s="15"/>
      <c r="C445" s="15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>
      <c r="A446" s="7"/>
      <c r="B446" s="15"/>
      <c r="C446" s="15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>
      <c r="A447" s="7"/>
      <c r="B447" s="15"/>
      <c r="C447" s="15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>
      <c r="A448" s="7"/>
      <c r="B448" s="15"/>
      <c r="C448" s="15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>
      <c r="A449" s="7"/>
      <c r="B449" s="15"/>
      <c r="C449" s="15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>
      <c r="A450" s="7"/>
      <c r="B450" s="15"/>
      <c r="C450" s="15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>
      <c r="A451" s="7"/>
      <c r="B451" s="15"/>
      <c r="C451" s="15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>
      <c r="A452" s="7"/>
      <c r="B452" s="15"/>
      <c r="C452" s="15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>
      <c r="A453" s="7"/>
      <c r="B453" s="15"/>
      <c r="C453" s="15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>
      <c r="A454" s="7"/>
      <c r="B454" s="15"/>
      <c r="C454" s="15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>
      <c r="A455" s="7"/>
      <c r="B455" s="15"/>
      <c r="C455" s="15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>
      <c r="A456" s="7"/>
      <c r="B456" s="15"/>
      <c r="C456" s="15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>
      <c r="A457" s="7"/>
      <c r="B457" s="15"/>
      <c r="C457" s="15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>
      <c r="A458" s="7"/>
      <c r="B458" s="15"/>
      <c r="C458" s="15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>
      <c r="A459" s="7"/>
      <c r="B459" s="15"/>
      <c r="C459" s="15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>
      <c r="A460" s="7"/>
      <c r="B460" s="15"/>
      <c r="C460" s="15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>
      <c r="A461" s="7"/>
      <c r="B461" s="15"/>
      <c r="C461" s="15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>
      <c r="A462" s="7"/>
      <c r="B462" s="15"/>
      <c r="C462" s="15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>
      <c r="A463" s="7"/>
      <c r="B463" s="15"/>
      <c r="C463" s="15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>
      <c r="A464" s="7"/>
      <c r="B464" s="15"/>
      <c r="C464" s="15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>
      <c r="A465" s="7"/>
      <c r="B465" s="15"/>
      <c r="C465" s="15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>
      <c r="A466" s="7"/>
      <c r="B466" s="15"/>
      <c r="C466" s="15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>
      <c r="A467" s="7"/>
      <c r="B467" s="15"/>
      <c r="C467" s="15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>
      <c r="A468" s="7"/>
      <c r="B468" s="15"/>
      <c r="C468" s="15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>
      <c r="A469" s="7"/>
      <c r="B469" s="15"/>
      <c r="C469" s="1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>
      <c r="A470" s="7"/>
      <c r="B470" s="15"/>
      <c r="C470" s="15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>
      <c r="A471" s="7"/>
      <c r="B471" s="15"/>
      <c r="C471" s="15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>
      <c r="A472" s="7"/>
      <c r="B472" s="15"/>
      <c r="C472" s="15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>
      <c r="A473" s="7"/>
      <c r="B473" s="15"/>
      <c r="C473" s="15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>
      <c r="A474" s="7"/>
      <c r="B474" s="15"/>
      <c r="C474" s="15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>
      <c r="A475" s="7"/>
      <c r="B475" s="15"/>
      <c r="C475" s="15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>
      <c r="A476" s="7"/>
      <c r="B476" s="15"/>
      <c r="C476" s="15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>
      <c r="A477" s="7"/>
      <c r="B477" s="15"/>
      <c r="C477" s="15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>
      <c r="A478" s="7"/>
      <c r="B478" s="15"/>
      <c r="C478" s="15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>
      <c r="A479" s="7"/>
      <c r="B479" s="15"/>
      <c r="C479" s="15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>
      <c r="A480" s="7"/>
      <c r="B480" s="15"/>
      <c r="C480" s="15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>
      <c r="A481" s="7"/>
      <c r="B481" s="15"/>
      <c r="C481" s="15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>
      <c r="A482" s="7"/>
      <c r="B482" s="15"/>
      <c r="C482" s="15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>
      <c r="A483" s="7"/>
      <c r="B483" s="15"/>
      <c r="C483" s="15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>
      <c r="A484" s="7"/>
      <c r="B484" s="15"/>
      <c r="C484" s="15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>
      <c r="A485" s="7"/>
      <c r="B485" s="15"/>
      <c r="C485" s="15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>
      <c r="A486" s="7"/>
      <c r="B486" s="15"/>
      <c r="C486" s="15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>
      <c r="A487" s="7"/>
      <c r="B487" s="15"/>
      <c r="C487" s="15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>
      <c r="A488" s="7"/>
      <c r="B488" s="15"/>
      <c r="C488" s="15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>
      <c r="A489" s="7"/>
      <c r="B489" s="15"/>
      <c r="C489" s="15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>
      <c r="A490" s="7"/>
      <c r="B490" s="15"/>
      <c r="C490" s="15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>
      <c r="A491" s="7"/>
      <c r="B491" s="15"/>
      <c r="C491" s="15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>
      <c r="A492" s="7"/>
      <c r="B492" s="15"/>
      <c r="C492" s="15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>
      <c r="A493" s="7"/>
      <c r="B493" s="15"/>
      <c r="C493" s="15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>
      <c r="A494" s="7"/>
      <c r="B494" s="15"/>
      <c r="C494" s="15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>
      <c r="A495" s="7"/>
      <c r="B495" s="15"/>
      <c r="C495" s="15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>
      <c r="A496" s="7"/>
      <c r="B496" s="15"/>
      <c r="C496" s="15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>
      <c r="A497" s="7"/>
      <c r="B497" s="15"/>
      <c r="C497" s="15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>
      <c r="A498" s="7"/>
      <c r="B498" s="15"/>
      <c r="C498" s="15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>
      <c r="A499" s="7"/>
      <c r="B499" s="15"/>
      <c r="C499" s="15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>
      <c r="A500" s="7"/>
      <c r="B500" s="15"/>
      <c r="C500" s="15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>
      <c r="A501" s="7"/>
      <c r="B501" s="15"/>
      <c r="C501" s="15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>
      <c r="A502" s="7"/>
      <c r="B502" s="15"/>
      <c r="C502" s="15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>
      <c r="A503" s="7"/>
      <c r="B503" s="15"/>
      <c r="C503" s="15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>
      <c r="A504" s="7"/>
      <c r="B504" s="15"/>
      <c r="C504" s="15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>
      <c r="A505" s="7"/>
      <c r="B505" s="15"/>
      <c r="C505" s="15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>
      <c r="A506" s="7"/>
      <c r="B506" s="15"/>
      <c r="C506" s="15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>
      <c r="A507" s="7"/>
      <c r="B507" s="15"/>
      <c r="C507" s="15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>
      <c r="A508" s="7"/>
      <c r="B508" s="15"/>
      <c r="C508" s="15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>
      <c r="A509" s="7"/>
      <c r="B509" s="15"/>
      <c r="C509" s="15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>
      <c r="A510" s="7"/>
      <c r="B510" s="15"/>
      <c r="C510" s="15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>
      <c r="A511" s="7"/>
      <c r="B511" s="15"/>
      <c r="C511" s="15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>
      <c r="A512" s="7"/>
      <c r="B512" s="15"/>
      <c r="C512" s="15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>
      <c r="A513" s="7"/>
      <c r="B513" s="15"/>
      <c r="C513" s="15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>
      <c r="A514" s="7"/>
      <c r="B514" s="15"/>
      <c r="C514" s="15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>
      <c r="A515" s="7"/>
      <c r="B515" s="15"/>
      <c r="C515" s="15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>
      <c r="A516" s="7"/>
      <c r="B516" s="15"/>
      <c r="C516" s="15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>
      <c r="A517" s="7"/>
      <c r="B517" s="15"/>
      <c r="C517" s="15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>
      <c r="A518" s="7"/>
      <c r="B518" s="15"/>
      <c r="C518" s="15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>
      <c r="A519" s="7"/>
      <c r="B519" s="15"/>
      <c r="C519" s="15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>
      <c r="A520" s="7"/>
      <c r="B520" s="15"/>
      <c r="C520" s="15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>
      <c r="A521" s="7"/>
      <c r="B521" s="15"/>
      <c r="C521" s="15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>
      <c r="A522" s="7"/>
      <c r="B522" s="15"/>
      <c r="C522" s="15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>
      <c r="A523" s="7"/>
      <c r="B523" s="15"/>
      <c r="C523" s="1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>
      <c r="A524" s="7"/>
      <c r="B524" s="15"/>
      <c r="C524" s="15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>
      <c r="A525" s="7"/>
      <c r="B525" s="15"/>
      <c r="C525" s="15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>
      <c r="A526" s="7"/>
      <c r="B526" s="15"/>
      <c r="C526" s="15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>
      <c r="A527" s="7"/>
      <c r="B527" s="15"/>
      <c r="C527" s="15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>
      <c r="A528" s="7"/>
      <c r="B528" s="15"/>
      <c r="C528" s="15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>
      <c r="A529" s="7"/>
      <c r="B529" s="15"/>
      <c r="C529" s="15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>
      <c r="A530" s="7"/>
      <c r="B530" s="15"/>
      <c r="C530" s="15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>
      <c r="A531" s="7"/>
      <c r="B531" s="15"/>
      <c r="C531" s="15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>
      <c r="A532" s="7"/>
      <c r="B532" s="15"/>
      <c r="C532" s="15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>
      <c r="A533" s="7"/>
      <c r="B533" s="15"/>
      <c r="C533" s="15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>
      <c r="A534" s="7"/>
      <c r="B534" s="15"/>
      <c r="C534" s="15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>
      <c r="A535" s="7"/>
      <c r="B535" s="15"/>
      <c r="C535" s="15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>
      <c r="A536" s="7"/>
      <c r="B536" s="15"/>
      <c r="C536" s="15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>
      <c r="A537" s="7"/>
      <c r="B537" s="15"/>
      <c r="C537" s="15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>
      <c r="A538" s="7"/>
      <c r="B538" s="15"/>
      <c r="C538" s="15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>
      <c r="A539" s="7"/>
      <c r="B539" s="15"/>
      <c r="C539" s="15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>
      <c r="A540" s="7"/>
      <c r="B540" s="15"/>
      <c r="C540" s="15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>
      <c r="A541" s="7"/>
      <c r="B541" s="15"/>
      <c r="C541" s="15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>
      <c r="A542" s="7"/>
      <c r="B542" s="15"/>
      <c r="C542" s="15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>
      <c r="A543" s="7"/>
      <c r="B543" s="15"/>
      <c r="C543" s="15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>
      <c r="A544" s="7"/>
      <c r="B544" s="15"/>
      <c r="C544" s="15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>
      <c r="A545" s="7"/>
      <c r="B545" s="15"/>
      <c r="C545" s="15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>
      <c r="A546" s="7"/>
      <c r="B546" s="15"/>
      <c r="C546" s="15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>
      <c r="A547" s="7"/>
      <c r="B547" s="15"/>
      <c r="C547" s="15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>
      <c r="A548" s="7"/>
      <c r="B548" s="15"/>
      <c r="C548" s="15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>
      <c r="A549" s="7"/>
      <c r="B549" s="15"/>
      <c r="C549" s="15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>
      <c r="A550" s="7"/>
      <c r="B550" s="15"/>
      <c r="C550" s="15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>
      <c r="A551" s="7"/>
      <c r="B551" s="15"/>
      <c r="C551" s="15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>
      <c r="A552" s="7"/>
      <c r="B552" s="15"/>
      <c r="C552" s="15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>
      <c r="A553" s="7"/>
      <c r="B553" s="15"/>
      <c r="C553" s="15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>
      <c r="A554" s="7"/>
      <c r="B554" s="15"/>
      <c r="C554" s="15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>
      <c r="A555" s="7"/>
      <c r="B555" s="15"/>
      <c r="C555" s="1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>
      <c r="A556" s="7"/>
      <c r="B556" s="15"/>
      <c r="C556" s="15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>
      <c r="A557" s="7"/>
      <c r="B557" s="15"/>
      <c r="C557" s="15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>
      <c r="A558" s="7"/>
      <c r="B558" s="15"/>
      <c r="C558" s="15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>
      <c r="A559" s="7"/>
      <c r="B559" s="15"/>
      <c r="C559" s="15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>
      <c r="A560" s="7"/>
      <c r="B560" s="15"/>
      <c r="C560" s="15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>
      <c r="A561" s="7"/>
      <c r="B561" s="15"/>
      <c r="C561" s="15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>
      <c r="A562" s="7"/>
      <c r="B562" s="15"/>
      <c r="C562" s="15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>
      <c r="A563" s="7"/>
      <c r="B563" s="15"/>
      <c r="C563" s="15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>
      <c r="A564" s="7"/>
      <c r="B564" s="15"/>
      <c r="C564" s="15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>
      <c r="A565" s="7"/>
      <c r="B565" s="15"/>
      <c r="C565" s="15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>
      <c r="A566" s="7"/>
      <c r="B566" s="15"/>
      <c r="C566" s="15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>
      <c r="A567" s="7"/>
      <c r="B567" s="15"/>
      <c r="C567" s="15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>
      <c r="A568" s="7"/>
      <c r="B568" s="15"/>
      <c r="C568" s="15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>
      <c r="A569" s="7"/>
      <c r="B569" s="15"/>
      <c r="C569" s="15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>
      <c r="A570" s="7"/>
      <c r="B570" s="15"/>
      <c r="C570" s="15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>
      <c r="A571" s="7"/>
      <c r="B571" s="15"/>
      <c r="C571" s="15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>
      <c r="A572" s="7"/>
      <c r="B572" s="15"/>
      <c r="C572" s="15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>
      <c r="A573" s="7"/>
      <c r="B573" s="15"/>
      <c r="C573" s="15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>
      <c r="A574" s="7"/>
      <c r="B574" s="15"/>
      <c r="C574" s="15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>
      <c r="A575" s="7"/>
      <c r="B575" s="15"/>
      <c r="C575" s="15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>
      <c r="A576" s="7"/>
      <c r="B576" s="15"/>
      <c r="C576" s="15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>
      <c r="A577" s="7"/>
      <c r="B577" s="15"/>
      <c r="C577" s="15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>
      <c r="A578" s="7"/>
      <c r="B578" s="15"/>
      <c r="C578" s="15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>
      <c r="A579" s="7"/>
      <c r="B579" s="15"/>
      <c r="C579" s="15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>
      <c r="A580" s="7"/>
      <c r="B580" s="15"/>
      <c r="C580" s="15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>
      <c r="A581" s="7"/>
      <c r="B581" s="15"/>
      <c r="C581" s="15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>
      <c r="A582" s="7"/>
      <c r="B582" s="15"/>
      <c r="C582" s="15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>
      <c r="A583" s="7"/>
      <c r="B583" s="15"/>
      <c r="C583" s="15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>
      <c r="A584" s="7"/>
      <c r="B584" s="15"/>
      <c r="C584" s="1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>
      <c r="A585" s="7"/>
      <c r="B585" s="15"/>
      <c r="C585" s="15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>
      <c r="A586" s="7"/>
      <c r="B586" s="15"/>
      <c r="C586" s="15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>
      <c r="A587" s="7"/>
      <c r="B587" s="15"/>
      <c r="C587" s="15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>
      <c r="A588" s="7"/>
      <c r="B588" s="15"/>
      <c r="C588" s="15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>
      <c r="A589" s="7"/>
      <c r="B589" s="15"/>
      <c r="C589" s="15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>
      <c r="A590" s="7"/>
      <c r="B590" s="15"/>
      <c r="C590" s="15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>
      <c r="A591" s="7"/>
      <c r="B591" s="15"/>
      <c r="C591" s="15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>
      <c r="A592" s="7"/>
      <c r="B592" s="15"/>
      <c r="C592" s="15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>
      <c r="A593" s="7"/>
      <c r="B593" s="15"/>
      <c r="C593" s="15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>
      <c r="A594" s="7"/>
      <c r="B594" s="15"/>
      <c r="C594" s="15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>
      <c r="A595" s="7"/>
      <c r="B595" s="15"/>
      <c r="C595" s="15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>
      <c r="A596" s="7"/>
      <c r="B596" s="15"/>
      <c r="C596" s="15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>
      <c r="A597" s="7"/>
      <c r="B597" s="15"/>
      <c r="C597" s="15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>
      <c r="A598" s="7"/>
      <c r="B598" s="15"/>
      <c r="C598" s="15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>
      <c r="A599" s="7"/>
      <c r="B599" s="15"/>
      <c r="C599" s="15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>
      <c r="A600" s="7"/>
      <c r="B600" s="15"/>
      <c r="C600" s="15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>
      <c r="A601" s="7"/>
      <c r="B601" s="15"/>
      <c r="C601" s="15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>
      <c r="A602" s="7"/>
      <c r="B602" s="15"/>
      <c r="C602" s="15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>
      <c r="A603" s="7"/>
      <c r="B603" s="15"/>
      <c r="C603" s="15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>
      <c r="A604" s="7"/>
      <c r="B604" s="15"/>
      <c r="C604" s="15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>
      <c r="A605" s="7"/>
      <c r="B605" s="15"/>
      <c r="C605" s="15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>
      <c r="A606" s="7"/>
      <c r="B606" s="15"/>
      <c r="C606" s="15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>
      <c r="A607" s="7"/>
      <c r="B607" s="15"/>
      <c r="C607" s="15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>
      <c r="A608" s="7"/>
      <c r="B608" s="15"/>
      <c r="C608" s="15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>
      <c r="A609" s="7"/>
      <c r="B609" s="15"/>
      <c r="C609" s="15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>
      <c r="A610" s="7"/>
      <c r="B610" s="15"/>
      <c r="C610" s="15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>
      <c r="A611" s="7"/>
      <c r="B611" s="15"/>
      <c r="C611" s="1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>
      <c r="A612" s="7"/>
      <c r="B612" s="15"/>
      <c r="C612" s="15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>
      <c r="A613" s="7"/>
      <c r="B613" s="15"/>
      <c r="C613" s="15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>
      <c r="A614" s="7"/>
      <c r="B614" s="15"/>
      <c r="C614" s="15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>
      <c r="A615" s="7"/>
      <c r="B615" s="15"/>
      <c r="C615" s="15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>
      <c r="A616" s="7"/>
      <c r="B616" s="15"/>
      <c r="C616" s="15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>
      <c r="A617" s="7"/>
      <c r="B617" s="15"/>
      <c r="C617" s="15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>
      <c r="A618" s="7"/>
      <c r="B618" s="15"/>
      <c r="C618" s="15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>
      <c r="A619" s="7"/>
      <c r="B619" s="15"/>
      <c r="C619" s="15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>
      <c r="A620" s="7"/>
      <c r="B620" s="15"/>
      <c r="C620" s="15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>
      <c r="A621" s="7"/>
      <c r="B621" s="15"/>
      <c r="C621" s="15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>
      <c r="A622" s="7"/>
      <c r="B622" s="15"/>
      <c r="C622" s="15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>
      <c r="A623" s="7"/>
      <c r="B623" s="15"/>
      <c r="C623" s="15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>
      <c r="A624" s="7"/>
      <c r="B624" s="15"/>
      <c r="C624" s="15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>
      <c r="A625" s="7"/>
      <c r="B625" s="15"/>
      <c r="C625" s="15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>
      <c r="A626" s="7"/>
      <c r="B626" s="15"/>
      <c r="C626" s="15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>
      <c r="A627" s="7"/>
      <c r="B627" s="15"/>
      <c r="C627" s="15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>
      <c r="A628" s="7"/>
      <c r="B628" s="15"/>
      <c r="C628" s="15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>
      <c r="A629" s="7"/>
      <c r="B629" s="15"/>
      <c r="C629" s="15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>
      <c r="A630" s="7"/>
      <c r="B630" s="15"/>
      <c r="C630" s="15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>
      <c r="A631" s="7"/>
      <c r="B631" s="15"/>
      <c r="C631" s="15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>
      <c r="A632" s="7"/>
      <c r="B632" s="15"/>
      <c r="C632" s="15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>
      <c r="A633" s="7"/>
      <c r="B633" s="15"/>
      <c r="C633" s="15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>
      <c r="A634" s="7"/>
      <c r="B634" s="15"/>
      <c r="C634" s="15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>
      <c r="A635" s="7"/>
      <c r="B635" s="15"/>
      <c r="C635" s="15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>
      <c r="A636" s="7"/>
      <c r="B636" s="15"/>
      <c r="C636" s="1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>
      <c r="A637" s="7"/>
      <c r="B637" s="15"/>
      <c r="C637" s="15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>
      <c r="A638" s="7"/>
      <c r="B638" s="15"/>
      <c r="C638" s="1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>
      <c r="A639" s="7"/>
      <c r="B639" s="15"/>
      <c r="C639" s="1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>
      <c r="A640" s="7"/>
      <c r="B640" s="15"/>
      <c r="C640" s="15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>
      <c r="A641" s="7"/>
      <c r="B641" s="15"/>
      <c r="C641" s="15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>
      <c r="A642" s="7"/>
      <c r="B642" s="15"/>
      <c r="C642" s="15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>
      <c r="A643" s="7"/>
      <c r="B643" s="15"/>
      <c r="C643" s="15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>
      <c r="A644" s="7"/>
      <c r="B644" s="15"/>
      <c r="C644" s="15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>
      <c r="A645" s="7"/>
      <c r="B645" s="15"/>
      <c r="C645" s="15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>
      <c r="A646" s="7"/>
      <c r="B646" s="15"/>
      <c r="C646" s="15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>
      <c r="A647" s="7"/>
      <c r="B647" s="15"/>
      <c r="C647" s="15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>
      <c r="A648" s="7"/>
      <c r="B648" s="15"/>
      <c r="C648" s="15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>
      <c r="A649" s="7"/>
      <c r="B649" s="15"/>
      <c r="C649" s="15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>
      <c r="A650" s="7"/>
      <c r="B650" s="15"/>
      <c r="C650" s="15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>
      <c r="A651" s="7"/>
      <c r="B651" s="15"/>
      <c r="C651" s="15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>
      <c r="A652" s="7"/>
      <c r="B652" s="15"/>
      <c r="C652" s="15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>
      <c r="A653" s="7"/>
      <c r="B653" s="15"/>
      <c r="C653" s="15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>
      <c r="A654" s="7"/>
      <c r="B654" s="15"/>
      <c r="C654" s="15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>
      <c r="A655" s="7"/>
      <c r="B655" s="15"/>
      <c r="C655" s="15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>
      <c r="A656" s="7"/>
      <c r="B656" s="15"/>
      <c r="C656" s="15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>
      <c r="A657" s="7"/>
      <c r="B657" s="15"/>
      <c r="C657" s="15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>
      <c r="A658" s="7"/>
      <c r="B658" s="15"/>
      <c r="C658" s="15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>
      <c r="A659" s="7"/>
      <c r="B659" s="15"/>
      <c r="C659" s="15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>
      <c r="A660" s="7"/>
      <c r="B660" s="15"/>
      <c r="C660" s="15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>
      <c r="A661" s="7"/>
      <c r="B661" s="15"/>
      <c r="C661" s="15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>
      <c r="A662" s="7"/>
      <c r="B662" s="15"/>
      <c r="C662" s="15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>
      <c r="A663" s="7"/>
      <c r="B663" s="15"/>
      <c r="C663" s="15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>
      <c r="A664" s="7"/>
      <c r="B664" s="15"/>
      <c r="C664" s="15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>
      <c r="A665" s="7"/>
      <c r="B665" s="15"/>
      <c r="C665" s="15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>
      <c r="A666" s="7"/>
      <c r="B666" s="15"/>
      <c r="C666" s="15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>
      <c r="A667" s="7"/>
      <c r="B667" s="15"/>
      <c r="C667" s="1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>
      <c r="A668" s="7"/>
      <c r="B668" s="15"/>
      <c r="C668" s="15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>
      <c r="A669" s="7"/>
      <c r="B669" s="15"/>
      <c r="C669" s="15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>
      <c r="A670" s="7"/>
      <c r="B670" s="15"/>
      <c r="C670" s="15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>
      <c r="A671" s="7"/>
      <c r="B671" s="15"/>
      <c r="C671" s="15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>
      <c r="A672" s="7"/>
      <c r="B672" s="15"/>
      <c r="C672" s="15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>
      <c r="A673" s="7"/>
      <c r="B673" s="15"/>
      <c r="C673" s="15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>
      <c r="A674" s="7"/>
      <c r="B674" s="15"/>
      <c r="C674" s="15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>
      <c r="A675" s="7"/>
      <c r="B675" s="15"/>
      <c r="C675" s="15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>
      <c r="A676" s="7"/>
      <c r="B676" s="15"/>
      <c r="C676" s="15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>
      <c r="A677" s="7"/>
      <c r="B677" s="15"/>
      <c r="C677" s="15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>
      <c r="A678" s="7"/>
      <c r="B678" s="15"/>
      <c r="C678" s="15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>
      <c r="A679" s="7"/>
      <c r="B679" s="15"/>
      <c r="C679" s="15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>
      <c r="A680" s="7"/>
      <c r="B680" s="15"/>
      <c r="C680" s="15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>
      <c r="A681" s="7"/>
      <c r="B681" s="15"/>
      <c r="C681" s="15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>
      <c r="A682" s="7"/>
      <c r="B682" s="15"/>
      <c r="C682" s="15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>
      <c r="A683" s="7"/>
      <c r="B683" s="15"/>
      <c r="C683" s="15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>
      <c r="A684" s="7"/>
      <c r="B684" s="15"/>
      <c r="C684" s="15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>
      <c r="A685" s="7"/>
      <c r="B685" s="15"/>
      <c r="C685" s="15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>
      <c r="A686" s="7"/>
      <c r="B686" s="15"/>
      <c r="C686" s="15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>
      <c r="A687" s="7"/>
      <c r="B687" s="15"/>
      <c r="C687" s="15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>
      <c r="A688" s="7"/>
      <c r="B688" s="15"/>
      <c r="C688" s="15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>
      <c r="A689" s="7"/>
      <c r="B689" s="15"/>
      <c r="C689" s="15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>
      <c r="A690" s="7"/>
      <c r="B690" s="15"/>
      <c r="C690" s="15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>
      <c r="A691" s="7"/>
      <c r="B691" s="15"/>
      <c r="C691" s="15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>
      <c r="A692" s="7"/>
      <c r="B692" s="15"/>
      <c r="C692" s="15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>
      <c r="A693" s="7"/>
      <c r="B693" s="15"/>
      <c r="C693" s="15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>
      <c r="A694" s="7"/>
      <c r="B694" s="15"/>
      <c r="C694" s="15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>
      <c r="A695" s="7"/>
      <c r="B695" s="15"/>
      <c r="C695" s="1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>
      <c r="A696" s="7"/>
      <c r="B696" s="15"/>
      <c r="C696" s="15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>
      <c r="A697" s="7"/>
      <c r="B697" s="15"/>
      <c r="C697" s="15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>
      <c r="A698" s="7"/>
      <c r="B698" s="15"/>
      <c r="C698" s="15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>
      <c r="A699" s="7"/>
      <c r="B699" s="15"/>
      <c r="C699" s="15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>
      <c r="A700" s="7"/>
      <c r="B700" s="15"/>
      <c r="C700" s="15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>
      <c r="A701" s="7"/>
      <c r="B701" s="15"/>
      <c r="C701" s="15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>
      <c r="A702" s="7"/>
      <c r="B702" s="15"/>
      <c r="C702" s="15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>
      <c r="A703" s="7"/>
      <c r="B703" s="15"/>
      <c r="C703" s="15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>
      <c r="A704" s="7"/>
      <c r="B704" s="15"/>
      <c r="C704" s="15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>
      <c r="A705" s="7"/>
      <c r="B705" s="15"/>
      <c r="C705" s="15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>
      <c r="A706" s="7"/>
      <c r="B706" s="15"/>
      <c r="C706" s="15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>
      <c r="A707" s="7"/>
      <c r="B707" s="15"/>
      <c r="C707" s="15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>
      <c r="A708" s="7"/>
      <c r="B708" s="15"/>
      <c r="C708" s="15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>
      <c r="A709" s="7"/>
      <c r="B709" s="15"/>
      <c r="C709" s="15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>
      <c r="A710" s="7"/>
      <c r="B710" s="15"/>
      <c r="C710" s="15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>
      <c r="A711" s="7"/>
      <c r="B711" s="15"/>
      <c r="C711" s="15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>
      <c r="A712" s="7"/>
      <c r="B712" s="15"/>
      <c r="C712" s="15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>
      <c r="A713" s="7"/>
      <c r="B713" s="15"/>
      <c r="C713" s="15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>
      <c r="A714" s="7"/>
      <c r="B714" s="15"/>
      <c r="C714" s="15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>
      <c r="A715" s="7"/>
      <c r="B715" s="15"/>
      <c r="C715" s="15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>
      <c r="A716" s="7"/>
      <c r="B716" s="15"/>
      <c r="C716" s="15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>
      <c r="A717" s="7"/>
      <c r="B717" s="15"/>
      <c r="C717" s="15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>
      <c r="A718" s="7"/>
      <c r="B718" s="15"/>
      <c r="C718" s="15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>
      <c r="A719" s="7"/>
      <c r="B719" s="15"/>
      <c r="C719" s="15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>
      <c r="A720" s="7"/>
      <c r="B720" s="15"/>
      <c r="C720" s="15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>
      <c r="A721" s="7"/>
      <c r="B721" s="15"/>
      <c r="C721" s="15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>
      <c r="A722" s="7"/>
      <c r="B722" s="15"/>
      <c r="C722" s="15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>
      <c r="A723" s="7"/>
      <c r="B723" s="15"/>
      <c r="C723" s="15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>
      <c r="A724" s="7"/>
      <c r="B724" s="15"/>
      <c r="C724" s="15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>
      <c r="A725" s="7"/>
      <c r="B725" s="15"/>
      <c r="C725" s="15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>
      <c r="A726" s="7"/>
      <c r="B726" s="15"/>
      <c r="C726" s="15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>
      <c r="A727" s="7"/>
      <c r="B727" s="15"/>
      <c r="C727" s="15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>
      <c r="A728" s="7"/>
      <c r="B728" s="15"/>
      <c r="C728" s="15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>
      <c r="A729" s="7"/>
      <c r="B729" s="15"/>
      <c r="C729" s="15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>
      <c r="A730" s="7"/>
      <c r="B730" s="15"/>
      <c r="C730" s="15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>
      <c r="A731" s="7"/>
      <c r="B731" s="15"/>
      <c r="C731" s="15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>
      <c r="A732" s="7"/>
      <c r="B732" s="15"/>
      <c r="C732" s="15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>
      <c r="A733" s="7"/>
      <c r="B733" s="15"/>
      <c r="C733" s="15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>
      <c r="A734" s="7"/>
      <c r="B734" s="15"/>
      <c r="C734" s="15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>
      <c r="A735" s="7"/>
      <c r="B735" s="15"/>
      <c r="C735" s="15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>
      <c r="A736" s="7"/>
      <c r="B736" s="15"/>
      <c r="C736" s="15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>
      <c r="A737" s="7"/>
      <c r="B737" s="15"/>
      <c r="C737" s="15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>
      <c r="A738" s="7"/>
      <c r="B738" s="15"/>
      <c r="C738" s="15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>
      <c r="A739" s="7"/>
      <c r="B739" s="15"/>
      <c r="C739" s="15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>
      <c r="A740" s="7"/>
      <c r="B740" s="15"/>
      <c r="C740" s="15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>
      <c r="A741" s="7"/>
      <c r="B741" s="15"/>
      <c r="C741" s="15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>
      <c r="A742" s="7"/>
      <c r="B742" s="15"/>
      <c r="C742" s="15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>
      <c r="A743" s="7"/>
      <c r="B743" s="15"/>
      <c r="C743" s="15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>
      <c r="A744" s="7"/>
      <c r="B744" s="15"/>
      <c r="C744" s="15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>
      <c r="A745" s="7"/>
      <c r="B745" s="15"/>
      <c r="C745" s="15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>
      <c r="A746" s="7"/>
      <c r="B746" s="15"/>
      <c r="C746" s="15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>
      <c r="A747" s="7"/>
      <c r="B747" s="15"/>
      <c r="C747" s="15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>
      <c r="A748" s="7"/>
      <c r="B748" s="15"/>
      <c r="C748" s="15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>
      <c r="A749" s="7"/>
      <c r="B749" s="15"/>
      <c r="C749" s="15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>
      <c r="A750" s="7"/>
      <c r="B750" s="15"/>
      <c r="C750" s="15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>
      <c r="A751" s="7"/>
      <c r="B751" s="15"/>
      <c r="C751" s="15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>
      <c r="A752" s="7"/>
      <c r="B752" s="15"/>
      <c r="C752" s="15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>
      <c r="A753" s="7"/>
      <c r="B753" s="15"/>
      <c r="C753" s="15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>
      <c r="A754" s="7"/>
      <c r="B754" s="15"/>
      <c r="C754" s="15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>
      <c r="A755" s="7"/>
      <c r="B755" s="15"/>
      <c r="C755" s="15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>
      <c r="A756" s="7"/>
      <c r="B756" s="15"/>
      <c r="C756" s="15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>
      <c r="A757" s="7"/>
      <c r="B757" s="15"/>
      <c r="C757" s="15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>
      <c r="A758" s="7"/>
      <c r="B758" s="15"/>
      <c r="C758" s="15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>
      <c r="A759" s="7"/>
      <c r="B759" s="15"/>
      <c r="C759" s="15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>
      <c r="A760" s="7"/>
      <c r="B760" s="15"/>
      <c r="C760" s="15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>
      <c r="A761" s="7"/>
      <c r="B761" s="15"/>
      <c r="C761" s="15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>
      <c r="A762" s="7"/>
      <c r="B762" s="15"/>
      <c r="C762" s="15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>
      <c r="A763" s="7"/>
      <c r="B763" s="15"/>
      <c r="C763" s="15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>
      <c r="A764" s="7"/>
      <c r="B764" s="15"/>
      <c r="C764" s="15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>
      <c r="A765" s="7"/>
      <c r="B765" s="15"/>
      <c r="C765" s="15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>
      <c r="A766" s="7"/>
      <c r="B766" s="15"/>
      <c r="C766" s="15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>
      <c r="A767" s="7"/>
      <c r="B767" s="15"/>
      <c r="C767" s="15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>
      <c r="A768" s="7"/>
      <c r="B768" s="15"/>
      <c r="C768" s="15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>
      <c r="A769" s="7"/>
      <c r="B769" s="15"/>
      <c r="C769" s="15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>
      <c r="A770" s="7"/>
      <c r="B770" s="15"/>
      <c r="C770" s="15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>
      <c r="A771" s="7"/>
      <c r="B771" s="15"/>
      <c r="C771" s="15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>
      <c r="A772" s="7"/>
      <c r="B772" s="15"/>
      <c r="C772" s="15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>
      <c r="A773" s="7"/>
      <c r="B773" s="15"/>
      <c r="C773" s="15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>
      <c r="A774" s="7"/>
      <c r="B774" s="15"/>
      <c r="C774" s="15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>
      <c r="A775" s="7"/>
      <c r="B775" s="15"/>
      <c r="C775" s="15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>
      <c r="A776" s="7"/>
      <c r="B776" s="15"/>
      <c r="C776" s="15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>
      <c r="A777" s="7"/>
      <c r="B777" s="15"/>
      <c r="C777" s="15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>
      <c r="A778" s="7"/>
      <c r="B778" s="15"/>
      <c r="C778" s="15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>
      <c r="A779" s="7"/>
      <c r="B779" s="15"/>
      <c r="C779" s="15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>
      <c r="A780" s="7"/>
      <c r="B780" s="15"/>
      <c r="C780" s="15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>
      <c r="A781" s="7"/>
      <c r="B781" s="15"/>
      <c r="C781" s="15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>
      <c r="A782" s="7"/>
      <c r="B782" s="15"/>
      <c r="C782" s="15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>
      <c r="A783" s="7"/>
      <c r="B783" s="15"/>
      <c r="C783" s="15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>
      <c r="A784" s="7"/>
      <c r="B784" s="15"/>
      <c r="C784" s="15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>
      <c r="A785" s="7"/>
      <c r="B785" s="15"/>
      <c r="C785" s="15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>
      <c r="A786" s="7"/>
      <c r="B786" s="15"/>
      <c r="C786" s="15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>
      <c r="A787" s="7"/>
      <c r="B787" s="15"/>
      <c r="C787" s="15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>
      <c r="A788" s="7"/>
      <c r="B788" s="15"/>
      <c r="C788" s="15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>
      <c r="A789" s="7"/>
      <c r="B789" s="15"/>
      <c r="C789" s="15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>
      <c r="A790" s="7"/>
      <c r="B790" s="15"/>
      <c r="C790" s="15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>
      <c r="A791" s="7"/>
      <c r="B791" s="15"/>
      <c r="C791" s="15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>
      <c r="A792" s="7"/>
      <c r="B792" s="15"/>
      <c r="C792" s="15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>
      <c r="A793" s="7"/>
      <c r="B793" s="15"/>
      <c r="C793" s="15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>
      <c r="A794" s="7"/>
      <c r="B794" s="15"/>
      <c r="C794" s="15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>
      <c r="A795" s="7"/>
      <c r="B795" s="15"/>
      <c r="C795" s="15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>
      <c r="A796" s="7"/>
      <c r="B796" s="15"/>
      <c r="C796" s="15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>
      <c r="A797" s="7"/>
      <c r="B797" s="15"/>
      <c r="C797" s="15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>
      <c r="A798" s="7"/>
      <c r="B798" s="15"/>
      <c r="C798" s="15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>
      <c r="A799" s="7"/>
      <c r="B799" s="15"/>
      <c r="C799" s="15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>
      <c r="A800" s="7"/>
      <c r="B800" s="15"/>
      <c r="C800" s="15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>
      <c r="A801" s="7"/>
      <c r="B801" s="15"/>
      <c r="C801" s="15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>
      <c r="A802" s="7"/>
      <c r="B802" s="15"/>
      <c r="C802" s="15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>
      <c r="A803" s="7"/>
      <c r="B803" s="15"/>
      <c r="C803" s="15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>
      <c r="A804" s="7"/>
      <c r="B804" s="15"/>
      <c r="C804" s="15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>
      <c r="A805" s="7"/>
      <c r="B805" s="15"/>
      <c r="C805" s="15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>
      <c r="A806" s="7"/>
      <c r="B806" s="15"/>
      <c r="C806" s="15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>
      <c r="A807" s="7"/>
      <c r="B807" s="15"/>
      <c r="C807" s="15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>
      <c r="A808" s="7"/>
      <c r="B808" s="15"/>
      <c r="C808" s="15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>
      <c r="A809" s="7"/>
      <c r="B809" s="15"/>
      <c r="C809" s="15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>
      <c r="A810" s="7"/>
      <c r="B810" s="15"/>
      <c r="C810" s="15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>
      <c r="A811" s="7"/>
      <c r="B811" s="15"/>
      <c r="C811" s="15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>
      <c r="A812" s="7"/>
      <c r="B812" s="15"/>
      <c r="C812" s="15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>
      <c r="A813" s="7"/>
      <c r="B813" s="15"/>
      <c r="C813" s="15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>
      <c r="A814" s="7"/>
      <c r="B814" s="15"/>
      <c r="C814" s="15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>
      <c r="A815" s="7"/>
      <c r="B815" s="15"/>
      <c r="C815" s="15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>
      <c r="A816" s="7"/>
      <c r="B816" s="15"/>
      <c r="C816" s="15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>
      <c r="A817" s="7"/>
      <c r="B817" s="15"/>
      <c r="C817" s="15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>
      <c r="A818" s="7"/>
      <c r="B818" s="15"/>
      <c r="C818" s="15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>
      <c r="A819" s="7"/>
      <c r="B819" s="15"/>
      <c r="C819" s="15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>
      <c r="A820" s="7"/>
      <c r="B820" s="15"/>
      <c r="C820" s="15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>
      <c r="A821" s="7"/>
      <c r="B821" s="15"/>
      <c r="C821" s="15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>
      <c r="A822" s="7"/>
      <c r="B822" s="15"/>
      <c r="C822" s="15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>
      <c r="A823" s="7"/>
      <c r="B823" s="15"/>
      <c r="C823" s="15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>
      <c r="A824" s="7"/>
      <c r="B824" s="15"/>
      <c r="C824" s="15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>
      <c r="A825" s="7"/>
      <c r="B825" s="15"/>
      <c r="C825" s="15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>
      <c r="A826" s="7"/>
      <c r="B826" s="15"/>
      <c r="C826" s="15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>
      <c r="A827" s="7"/>
      <c r="B827" s="15"/>
      <c r="C827" s="15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>
      <c r="A828" s="7"/>
      <c r="B828" s="15"/>
      <c r="C828" s="15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>
      <c r="A829" s="7"/>
      <c r="B829" s="15"/>
      <c r="C829" s="15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>
      <c r="A830" s="7"/>
      <c r="B830" s="15"/>
      <c r="C830" s="15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>
      <c r="A831" s="7"/>
      <c r="B831" s="15"/>
      <c r="C831" s="15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>
      <c r="A832" s="7"/>
      <c r="B832" s="15"/>
      <c r="C832" s="15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>
      <c r="A833" s="7"/>
      <c r="B833" s="15"/>
      <c r="C833" s="15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>
      <c r="A834" s="7"/>
      <c r="B834" s="15"/>
      <c r="C834" s="15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>
      <c r="A835" s="7"/>
      <c r="B835" s="15"/>
      <c r="C835" s="15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>
      <c r="A836" s="7"/>
      <c r="B836" s="15"/>
      <c r="C836" s="15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>
      <c r="A837" s="7"/>
      <c r="B837" s="15"/>
      <c r="C837" s="15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>
      <c r="A838" s="7"/>
      <c r="B838" s="15"/>
      <c r="C838" s="15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>
      <c r="A839" s="7"/>
      <c r="B839" s="15"/>
      <c r="C839" s="15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>
      <c r="A840" s="7"/>
      <c r="B840" s="15"/>
      <c r="C840" s="15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>
      <c r="A841" s="7"/>
      <c r="B841" s="15"/>
      <c r="C841" s="15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>
      <c r="A842" s="7"/>
      <c r="B842" s="15"/>
      <c r="C842" s="15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>
      <c r="A843" s="7"/>
      <c r="B843" s="15"/>
      <c r="C843" s="15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>
      <c r="A844" s="7"/>
      <c r="B844" s="15"/>
      <c r="C844" s="15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>
      <c r="A845" s="7"/>
      <c r="B845" s="15"/>
      <c r="C845" s="15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>
      <c r="A846" s="7"/>
      <c r="B846" s="15"/>
      <c r="C846" s="15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>
      <c r="A847" s="7"/>
      <c r="B847" s="15"/>
      <c r="C847" s="15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>
      <c r="A848" s="7"/>
      <c r="B848" s="15"/>
      <c r="C848" s="15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>
      <c r="A849" s="7"/>
      <c r="B849" s="15"/>
      <c r="C849" s="15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>
      <c r="A850" s="7"/>
      <c r="B850" s="15"/>
      <c r="C850" s="15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>
      <c r="A851" s="7"/>
      <c r="B851" s="15"/>
      <c r="C851" s="15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>
      <c r="A852" s="7"/>
      <c r="B852" s="15"/>
      <c r="C852" s="15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>
      <c r="A853" s="7"/>
      <c r="B853" s="15"/>
      <c r="C853" s="15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>
      <c r="A854" s="7"/>
      <c r="B854" s="15"/>
      <c r="C854" s="15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>
      <c r="A855" s="7"/>
      <c r="B855" s="15"/>
      <c r="C855" s="15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>
      <c r="A856" s="7"/>
      <c r="B856" s="15"/>
      <c r="C856" s="15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>
      <c r="A857" s="7"/>
      <c r="B857" s="15"/>
      <c r="C857" s="15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>
      <c r="A858" s="7"/>
      <c r="B858" s="15"/>
      <c r="C858" s="15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>
      <c r="A859" s="7"/>
      <c r="B859" s="15"/>
      <c r="C859" s="15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>
      <c r="A860" s="7"/>
      <c r="B860" s="15"/>
      <c r="C860" s="15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>
      <c r="A861" s="7"/>
      <c r="B861" s="15"/>
      <c r="C861" s="15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>
      <c r="A862" s="7"/>
      <c r="B862" s="15"/>
      <c r="C862" s="15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>
      <c r="A863" s="7"/>
      <c r="B863" s="15"/>
      <c r="C863" s="15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>
      <c r="A864" s="7"/>
      <c r="B864" s="15"/>
      <c r="C864" s="15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>
      <c r="A865" s="7"/>
      <c r="B865" s="15"/>
      <c r="C865" s="15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>
      <c r="A866" s="7"/>
      <c r="B866" s="15"/>
      <c r="C866" s="15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>
      <c r="A867" s="7"/>
      <c r="B867" s="15"/>
      <c r="C867" s="15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>
      <c r="A868" s="7"/>
      <c r="B868" s="15"/>
      <c r="C868" s="15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>
      <c r="A869" s="7"/>
      <c r="B869" s="15"/>
      <c r="C869" s="15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>
      <c r="A870" s="7"/>
      <c r="B870" s="15"/>
      <c r="C870" s="15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>
      <c r="A871" s="7"/>
      <c r="B871" s="15"/>
      <c r="C871" s="15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>
      <c r="A872" s="7"/>
      <c r="B872" s="15"/>
      <c r="C872" s="15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>
      <c r="A873" s="7"/>
      <c r="B873" s="15"/>
      <c r="C873" s="15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>
      <c r="A874" s="7"/>
      <c r="B874" s="15"/>
      <c r="C874" s="15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>
      <c r="A875" s="7"/>
      <c r="B875" s="15"/>
      <c r="C875" s="15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>
      <c r="A876" s="7"/>
      <c r="B876" s="15"/>
      <c r="C876" s="15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>
      <c r="A877" s="7"/>
      <c r="B877" s="15"/>
      <c r="C877" s="15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>
      <c r="A878" s="7"/>
      <c r="B878" s="15"/>
      <c r="C878" s="15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>
      <c r="A879" s="7"/>
      <c r="B879" s="15"/>
      <c r="C879" s="15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>
      <c r="A880" s="7"/>
      <c r="B880" s="15"/>
      <c r="C880" s="15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>
      <c r="A881" s="7"/>
      <c r="B881" s="15"/>
      <c r="C881" s="15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>
      <c r="A882" s="7"/>
      <c r="B882" s="15"/>
      <c r="C882" s="15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>
      <c r="A883" s="7"/>
      <c r="B883" s="15"/>
      <c r="C883" s="15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>
      <c r="A884" s="7"/>
      <c r="B884" s="15"/>
      <c r="C884" s="15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>
      <c r="A885" s="7"/>
      <c r="B885" s="15"/>
      <c r="C885" s="15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>
      <c r="A886" s="7"/>
      <c r="B886" s="15"/>
      <c r="C886" s="15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>
      <c r="A887" s="7"/>
      <c r="B887" s="15"/>
      <c r="C887" s="15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>
      <c r="A888" s="7"/>
      <c r="B888" s="15"/>
      <c r="C888" s="15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>
      <c r="A889" s="7"/>
      <c r="B889" s="15"/>
      <c r="C889" s="15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>
      <c r="A890" s="7"/>
      <c r="B890" s="15"/>
      <c r="C890" s="15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>
      <c r="A891" s="7"/>
      <c r="B891" s="15"/>
      <c r="C891" s="15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>
      <c r="A892" s="7"/>
      <c r="B892" s="15"/>
      <c r="C892" s="15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>
      <c r="A893" s="7"/>
      <c r="B893" s="15"/>
      <c r="C893" s="15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>
      <c r="A894" s="7"/>
      <c r="B894" s="15"/>
      <c r="C894" s="15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>
      <c r="A895" s="7"/>
      <c r="B895" s="15"/>
      <c r="C895" s="15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>
      <c r="A896" s="7"/>
      <c r="B896" s="15"/>
      <c r="C896" s="15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>
      <c r="A897" s="7"/>
      <c r="B897" s="15"/>
      <c r="C897" s="15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>
      <c r="A898" s="7"/>
      <c r="B898" s="15"/>
      <c r="C898" s="15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>
      <c r="A899" s="7"/>
      <c r="B899" s="15"/>
      <c r="C899" s="15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>
      <c r="A900" s="7"/>
      <c r="B900" s="15"/>
      <c r="C900" s="15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>
      <c r="A901" s="7"/>
      <c r="B901" s="15"/>
      <c r="C901" s="15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>
      <c r="A902" s="7"/>
      <c r="B902" s="15"/>
      <c r="C902" s="15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>
      <c r="A903" s="7"/>
      <c r="B903" s="15"/>
      <c r="C903" s="15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>
      <c r="A904" s="7"/>
      <c r="B904" s="15"/>
      <c r="C904" s="15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>
      <c r="A905" s="7"/>
      <c r="B905" s="15"/>
      <c r="C905" s="15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>
      <c r="A906" s="7"/>
      <c r="B906" s="15"/>
      <c r="C906" s="15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>
      <c r="A907" s="7"/>
      <c r="B907" s="15"/>
      <c r="C907" s="15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>
      <c r="A908" s="7"/>
      <c r="B908" s="15"/>
      <c r="C908" s="15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>
      <c r="A909" s="7"/>
      <c r="B909" s="15"/>
      <c r="C909" s="15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>
      <c r="A910" s="7"/>
      <c r="B910" s="15"/>
      <c r="C910" s="15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>
      <c r="A911" s="7"/>
      <c r="B911" s="15"/>
      <c r="C911" s="15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>
      <c r="A912" s="7"/>
      <c r="B912" s="15"/>
      <c r="C912" s="15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>
      <c r="A913" s="7"/>
      <c r="B913" s="15"/>
      <c r="C913" s="15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>
      <c r="A914" s="7"/>
      <c r="B914" s="15"/>
      <c r="C914" s="15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>
      <c r="A915" s="7"/>
      <c r="B915" s="15"/>
      <c r="C915" s="15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>
      <c r="A916" s="7"/>
      <c r="B916" s="15"/>
      <c r="C916" s="15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>
      <c r="A917" s="7"/>
      <c r="B917" s="15"/>
      <c r="C917" s="15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>
      <c r="A918" s="7"/>
      <c r="B918" s="15"/>
      <c r="C918" s="15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>
      <c r="A919" s="7"/>
      <c r="B919" s="15"/>
      <c r="C919" s="15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>
      <c r="A920" s="7"/>
      <c r="B920" s="15"/>
      <c r="C920" s="15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>
      <c r="A921" s="7"/>
      <c r="B921" s="15"/>
      <c r="C921" s="15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>
      <c r="A922" s="7"/>
      <c r="B922" s="15"/>
      <c r="C922" s="15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>
      <c r="A923" s="7"/>
      <c r="B923" s="15"/>
      <c r="C923" s="15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>
      <c r="A924" s="7"/>
      <c r="B924" s="15"/>
      <c r="C924" s="15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>
      <c r="A925" s="7"/>
      <c r="B925" s="15"/>
      <c r="C925" s="15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>
      <c r="A926" s="7"/>
      <c r="B926" s="15"/>
      <c r="C926" s="15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>
      <c r="A927" s="7"/>
      <c r="B927" s="15"/>
      <c r="C927" s="15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>
      <c r="A928" s="7"/>
      <c r="B928" s="15"/>
      <c r="C928" s="15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>
      <c r="A929" s="7"/>
      <c r="B929" s="15"/>
      <c r="C929" s="15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>
      <c r="A930" s="7"/>
      <c r="B930" s="15"/>
      <c r="C930" s="15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>
      <c r="A931" s="7"/>
      <c r="B931" s="15"/>
      <c r="C931" s="15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>
      <c r="A932" s="7"/>
      <c r="B932" s="15"/>
      <c r="C932" s="15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>
      <c r="A933" s="7"/>
      <c r="B933" s="15"/>
      <c r="C933" s="15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>
      <c r="A934" s="7"/>
      <c r="B934" s="15"/>
      <c r="C934" s="15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>
      <c r="A935" s="7"/>
      <c r="B935" s="15"/>
      <c r="C935" s="15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>
      <c r="A936" s="7"/>
      <c r="B936" s="15"/>
      <c r="C936" s="15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>
      <c r="A937" s="7"/>
      <c r="B937" s="15"/>
      <c r="C937" s="15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>
      <c r="A938" s="7"/>
      <c r="B938" s="15"/>
      <c r="C938" s="15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>
      <c r="A939" s="7"/>
      <c r="B939" s="15"/>
      <c r="C939" s="15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>
      <c r="A940" s="7"/>
      <c r="B940" s="15"/>
      <c r="C940" s="15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>
      <c r="A941" s="7"/>
      <c r="B941" s="15"/>
      <c r="C941" s="15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>
      <c r="A942" s="7"/>
      <c r="B942" s="15"/>
      <c r="C942" s="15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>
      <c r="A943" s="7"/>
      <c r="B943" s="15"/>
      <c r="C943" s="15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>
      <c r="A944" s="7"/>
      <c r="B944" s="15"/>
      <c r="C944" s="15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>
      <c r="A945" s="7"/>
      <c r="B945" s="15"/>
      <c r="C945" s="15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>
      <c r="A946" s="7"/>
      <c r="B946" s="15"/>
      <c r="C946" s="15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>
      <c r="A947" s="7"/>
      <c r="B947" s="15"/>
      <c r="C947" s="15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>
      <c r="A948" s="7"/>
      <c r="B948" s="15"/>
      <c r="C948" s="15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>
      <c r="A949" s="7"/>
      <c r="B949" s="15"/>
      <c r="C949" s="15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>
      <c r="A950" s="7"/>
      <c r="B950" s="15"/>
      <c r="C950" s="15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>
      <c r="A951" s="7"/>
      <c r="B951" s="15"/>
      <c r="C951" s="15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>
      <c r="A952" s="7"/>
      <c r="B952" s="15"/>
      <c r="C952" s="15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>
      <c r="A953" s="7"/>
      <c r="B953" s="15"/>
      <c r="C953" s="15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>
      <c r="A954" s="7"/>
      <c r="B954" s="15"/>
      <c r="C954" s="15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>
      <c r="A955" s="7"/>
      <c r="B955" s="15"/>
      <c r="C955" s="15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>
      <c r="A956" s="7"/>
      <c r="B956" s="15"/>
      <c r="C956" s="15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>
      <c r="A957" s="7"/>
      <c r="B957" s="15"/>
      <c r="C957" s="15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>
      <c r="A958" s="7"/>
      <c r="B958" s="15"/>
      <c r="C958" s="15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>
      <c r="A959" s="7"/>
      <c r="B959" s="15"/>
      <c r="C959" s="15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>
      <c r="A960" s="7"/>
      <c r="B960" s="15"/>
      <c r="C960" s="15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>
      <c r="A961" s="7"/>
      <c r="B961" s="15"/>
      <c r="C961" s="15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>
      <c r="A962" s="7"/>
      <c r="B962" s="15"/>
      <c r="C962" s="15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>
      <c r="A963" s="7"/>
      <c r="B963" s="15"/>
      <c r="C963" s="15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>
      <c r="A964" s="7"/>
      <c r="B964" s="15"/>
      <c r="C964" s="15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>
      <c r="A965" s="7"/>
      <c r="B965" s="15"/>
      <c r="C965" s="15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>
      <c r="A966" s="7"/>
      <c r="B966" s="15"/>
      <c r="C966" s="15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>
      <c r="A967" s="7"/>
      <c r="B967" s="15"/>
      <c r="C967" s="1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>
      <c r="A968" s="7"/>
      <c r="B968" s="15"/>
      <c r="C968" s="15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>
      <c r="A969" s="7"/>
      <c r="B969" s="15"/>
      <c r="C969" s="15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>
      <c r="A970" s="7"/>
      <c r="B970" s="15"/>
      <c r="C970" s="15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>
      <c r="A971" s="7"/>
      <c r="B971" s="15"/>
      <c r="C971" s="15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>
      <c r="A972" s="7"/>
      <c r="B972" s="15"/>
      <c r="C972" s="15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>
      <c r="A973" s="7"/>
      <c r="B973" s="15"/>
      <c r="C973" s="15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>
      <c r="A974" s="7"/>
      <c r="B974" s="15"/>
      <c r="C974" s="15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>
      <c r="A975" s="7"/>
      <c r="B975" s="15"/>
      <c r="C975" s="15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>
      <c r="A976" s="7"/>
      <c r="B976" s="15"/>
      <c r="C976" s="15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>
      <c r="A977" s="7"/>
      <c r="B977" s="15"/>
      <c r="C977" s="15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>
      <c r="A978" s="7"/>
      <c r="B978" s="15"/>
      <c r="C978" s="15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>
      <c r="A979" s="7"/>
      <c r="B979" s="15"/>
      <c r="C979" s="15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>
      <c r="A980" s="7"/>
      <c r="B980" s="15"/>
      <c r="C980" s="15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9.25"/>
    <col customWidth="1" min="2" max="2" width="17.25"/>
    <col customWidth="1" min="5" max="5" width="9.63"/>
    <col customWidth="1" min="6" max="6" width="9.38"/>
    <col customWidth="1" min="7" max="7" width="9.75"/>
    <col customWidth="1" hidden="1" min="8" max="9" width="15.75"/>
    <col customWidth="1" hidden="1" min="10" max="11" width="18.25"/>
    <col hidden="1" min="12" max="13" width="12.63"/>
  </cols>
  <sheetData>
    <row r="1" ht="15.0" customHeight="1">
      <c r="A1" s="7" t="s">
        <v>12</v>
      </c>
      <c r="B1" s="22">
        <v>650.0</v>
      </c>
      <c r="C1" s="7" t="s">
        <v>13</v>
      </c>
      <c r="D1" s="7"/>
      <c r="E1" s="23" t="s">
        <v>14</v>
      </c>
      <c r="F1" s="7"/>
      <c r="G1" s="7"/>
      <c r="H1" s="7"/>
      <c r="I1" s="24"/>
      <c r="J1" s="7"/>
      <c r="K1" s="7"/>
      <c r="O1" s="25" t="s">
        <v>15</v>
      </c>
      <c r="P1" s="26">
        <v>0.1</v>
      </c>
    </row>
    <row r="2" ht="15.0" customHeight="1">
      <c r="A2" s="7" t="s">
        <v>16</v>
      </c>
      <c r="B2" s="27">
        <f>0.015*B1</f>
        <v>9.75</v>
      </c>
      <c r="C2" s="7" t="s">
        <v>17</v>
      </c>
      <c r="D2" s="7"/>
      <c r="E2" s="7"/>
      <c r="F2" s="7"/>
      <c r="G2" s="7"/>
      <c r="H2" s="7"/>
      <c r="I2" s="7"/>
      <c r="J2" s="7"/>
      <c r="K2" s="7"/>
    </row>
    <row r="3" ht="15.0" customHeight="1">
      <c r="A3" s="7" t="s">
        <v>18</v>
      </c>
      <c r="B3" s="28">
        <f>15/B1*1000</f>
        <v>23.07692308</v>
      </c>
      <c r="C3" s="7" t="s">
        <v>19</v>
      </c>
      <c r="D3" s="7"/>
      <c r="E3" s="7"/>
      <c r="F3" s="7"/>
      <c r="G3" s="7"/>
      <c r="H3" s="7"/>
      <c r="I3" s="7"/>
      <c r="J3" s="7"/>
      <c r="K3" s="7"/>
    </row>
    <row r="4" ht="15.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ht="15.0" customHeight="1">
      <c r="A5" s="7"/>
      <c r="B5" s="29" t="s">
        <v>20</v>
      </c>
      <c r="C5" s="29" t="s">
        <v>21</v>
      </c>
      <c r="D5" s="30" t="s">
        <v>22</v>
      </c>
      <c r="E5" s="30" t="s">
        <v>23</v>
      </c>
      <c r="F5" s="30" t="s">
        <v>24</v>
      </c>
      <c r="G5" s="30" t="s">
        <v>25</v>
      </c>
      <c r="I5" s="7"/>
      <c r="J5" s="7"/>
      <c r="K5" s="7"/>
      <c r="P5" s="19" t="s">
        <v>26</v>
      </c>
    </row>
    <row r="6" ht="15.0" customHeight="1">
      <c r="A6" s="31" t="s">
        <v>27</v>
      </c>
      <c r="B6" s="32">
        <v>6.59</v>
      </c>
      <c r="C6" s="33">
        <f>B6/(1+P1)</f>
        <v>5.990909091</v>
      </c>
      <c r="F6" s="34"/>
      <c r="G6" s="34"/>
      <c r="K6" s="7"/>
      <c r="P6" s="35">
        <f>B6*66</f>
        <v>434.94</v>
      </c>
      <c r="Q6" s="19" t="s">
        <v>20</v>
      </c>
    </row>
    <row r="7" ht="15.0" customHeight="1">
      <c r="A7" s="36" t="s">
        <v>28</v>
      </c>
      <c r="B7" s="37">
        <f>C7*(1+P1)</f>
        <v>4.279</v>
      </c>
      <c r="C7" s="38">
        <f>ROUND(15*(C6/B3),2)</f>
        <v>3.89</v>
      </c>
      <c r="D7" s="34">
        <f t="shared" ref="D7:E7" si="1">B7/15</f>
        <v>0.2852666667</v>
      </c>
      <c r="E7" s="34">
        <f t="shared" si="1"/>
        <v>0.2593333333</v>
      </c>
      <c r="F7" s="34">
        <f>B7/B2</f>
        <v>0.4388717949</v>
      </c>
      <c r="G7" s="34">
        <f>C7/B2</f>
        <v>0.398974359</v>
      </c>
      <c r="K7" s="7"/>
    </row>
    <row r="8" ht="15.0" customHeight="1">
      <c r="A8" s="7" t="s">
        <v>29</v>
      </c>
      <c r="B8" s="39">
        <f t="shared" ref="B8:C8" si="2">B6*1000/15</f>
        <v>439.3333333</v>
      </c>
      <c r="C8" s="40">
        <f t="shared" si="2"/>
        <v>399.3939394</v>
      </c>
      <c r="E8" s="41"/>
      <c r="F8" s="34"/>
      <c r="G8" s="7"/>
      <c r="I8" s="7"/>
      <c r="J8" s="7"/>
      <c r="K8" s="7"/>
    </row>
    <row r="9" ht="15.0" customHeight="1">
      <c r="A9" s="31" t="s">
        <v>30</v>
      </c>
      <c r="B9" s="42">
        <f>C9*(1+P1)</f>
        <v>330</v>
      </c>
      <c r="C9" s="43">
        <f>260+40</f>
        <v>300</v>
      </c>
      <c r="E9" s="41"/>
      <c r="F9" s="34"/>
      <c r="G9" s="34">
        <f>C9/1000</f>
        <v>0.3</v>
      </c>
      <c r="I9" s="7"/>
      <c r="J9" s="7"/>
      <c r="K9" s="7"/>
    </row>
    <row r="10" ht="15.0" customHeight="1">
      <c r="A10" s="36" t="s">
        <v>31</v>
      </c>
      <c r="B10" s="39">
        <f>C10*(1+P1)</f>
        <v>3.2175</v>
      </c>
      <c r="C10" s="44">
        <f>B2/1000*C9</f>
        <v>2.925</v>
      </c>
      <c r="E10" s="34">
        <f>C10/15</f>
        <v>0.195</v>
      </c>
      <c r="G10" s="34">
        <f>C10/B2</f>
        <v>0.3</v>
      </c>
      <c r="I10" s="7"/>
      <c r="J10" s="7"/>
      <c r="K10" s="7"/>
    </row>
    <row r="11" ht="15.0" customHeight="1">
      <c r="A11" s="31" t="s">
        <v>32</v>
      </c>
      <c r="B11" s="42">
        <f t="shared" ref="B11:C11" si="3">B8-B9</f>
        <v>109.3333333</v>
      </c>
      <c r="C11" s="33">
        <f t="shared" si="3"/>
        <v>99.39393939</v>
      </c>
      <c r="E11" s="45"/>
      <c r="G11" s="7"/>
      <c r="I11" s="7"/>
      <c r="J11" s="7"/>
      <c r="K11" s="7"/>
    </row>
    <row r="12" ht="15.0" customHeight="1">
      <c r="A12" s="7" t="s">
        <v>33</v>
      </c>
      <c r="B12" s="39">
        <f>C12*(1+P1)</f>
        <v>1.0615</v>
      </c>
      <c r="C12" s="46">
        <f>C7-C10</f>
        <v>0.965</v>
      </c>
      <c r="E12" s="34">
        <f>C12/15</f>
        <v>0.06433333333</v>
      </c>
      <c r="G12" s="34">
        <f>C12/B2</f>
        <v>0.09897435897</v>
      </c>
      <c r="I12" s="7"/>
      <c r="J12" s="47"/>
      <c r="K12" s="7"/>
    </row>
    <row r="13" ht="15.0" customHeight="1">
      <c r="A13" s="7" t="s">
        <v>34</v>
      </c>
      <c r="B13" s="48"/>
      <c r="C13" s="47">
        <f>C12/C7</f>
        <v>0.2480719794</v>
      </c>
      <c r="E13" s="49"/>
      <c r="F13" s="7"/>
      <c r="G13" s="7"/>
      <c r="H13" s="7"/>
      <c r="I13" s="7"/>
      <c r="J13" s="47"/>
      <c r="K13" s="7"/>
    </row>
    <row r="14" ht="15.0" customHeight="1">
      <c r="A14" s="50" t="s">
        <v>35</v>
      </c>
      <c r="B14" s="50"/>
      <c r="C14" s="51">
        <f>C12/C10</f>
        <v>0.3299145299</v>
      </c>
      <c r="D14" s="7"/>
      <c r="E14" s="7"/>
      <c r="F14" s="7"/>
      <c r="G14" s="7"/>
      <c r="H14" s="7"/>
      <c r="I14" s="7"/>
      <c r="J14" s="7"/>
      <c r="K14" s="7"/>
    </row>
    <row r="15" ht="15.0" customHeight="1">
      <c r="A15" s="7"/>
      <c r="B15" s="7"/>
      <c r="C15" s="47"/>
      <c r="D15" s="7"/>
      <c r="E15" s="7"/>
      <c r="F15" s="7"/>
      <c r="G15" s="7"/>
      <c r="H15" s="7"/>
      <c r="I15" s="7"/>
      <c r="J15" s="7"/>
      <c r="K15" s="7"/>
    </row>
    <row r="16" ht="15.0" customHeight="1">
      <c r="A16" s="52" t="s">
        <v>36</v>
      </c>
      <c r="B16" s="53"/>
      <c r="C16" s="53"/>
      <c r="D16" s="53"/>
      <c r="E16" s="54"/>
      <c r="H16" s="55" t="s">
        <v>37</v>
      </c>
      <c r="I16" s="56"/>
      <c r="J16" s="56"/>
      <c r="K16" s="56"/>
      <c r="L16" s="56"/>
      <c r="M16" s="57"/>
    </row>
    <row r="17" ht="15.0" customHeight="1">
      <c r="E17" s="58"/>
      <c r="H17" s="59">
        <v>0.98</v>
      </c>
      <c r="I17" s="60"/>
      <c r="J17" s="60"/>
      <c r="K17" s="61">
        <v>0.02</v>
      </c>
      <c r="L17" s="60"/>
      <c r="M17" s="62"/>
    </row>
    <row r="18" ht="15.0" customHeight="1">
      <c r="A18" s="63" t="s">
        <v>38</v>
      </c>
      <c r="B18" s="63" t="s">
        <v>39</v>
      </c>
      <c r="C18" s="63" t="s">
        <v>40</v>
      </c>
      <c r="D18" s="63" t="s">
        <v>41</v>
      </c>
      <c r="E18" s="64" t="s">
        <v>42</v>
      </c>
      <c r="H18" s="65" t="s">
        <v>40</v>
      </c>
      <c r="I18" s="66" t="s">
        <v>43</v>
      </c>
      <c r="J18" s="67" t="s">
        <v>44</v>
      </c>
      <c r="K18" s="65" t="s">
        <v>45</v>
      </c>
      <c r="L18" s="66" t="s">
        <v>46</v>
      </c>
      <c r="M18" s="67" t="s">
        <v>47</v>
      </c>
    </row>
    <row r="19" ht="15.0" customHeight="1">
      <c r="A19" s="68">
        <f>B2/1000*B19</f>
        <v>0.00975</v>
      </c>
      <c r="B19" s="68">
        <v>1.0</v>
      </c>
      <c r="C19" s="69">
        <f t="shared" ref="C19:C84" si="4">B19*$C$7</f>
        <v>3.89</v>
      </c>
      <c r="D19" s="70">
        <f t="shared" ref="D19:D84" si="5">B19*$C$12</f>
        <v>0.965</v>
      </c>
      <c r="E19" s="71">
        <f t="shared" ref="E19:E84" si="6">B19*$C$10</f>
        <v>2.925</v>
      </c>
      <c r="F19" s="72"/>
      <c r="H19" s="73">
        <f t="shared" ref="H19:H84" si="7">C19</f>
        <v>3.89</v>
      </c>
      <c r="I19" s="74">
        <f t="shared" ref="I19:I84" si="8">K19</f>
        <v>3.0028</v>
      </c>
      <c r="J19" s="75">
        <f t="shared" ref="J19:J84" si="9">(($C$7*$H$17)-$C$10)*B19</f>
        <v>0.8872</v>
      </c>
      <c r="K19" s="76">
        <f t="shared" ref="K19:K84" si="10">C19*$K$17+E19</f>
        <v>3.0028</v>
      </c>
      <c r="L19" s="77">
        <f t="shared" ref="L19:L84" si="11">E19</f>
        <v>2.925</v>
      </c>
      <c r="M19" s="75">
        <f t="shared" ref="M19:M84" si="12">K19-L19</f>
        <v>0.0778</v>
      </c>
    </row>
    <row r="20" ht="15.0" customHeight="1">
      <c r="A20" s="68">
        <v>30.0</v>
      </c>
      <c r="B20" s="7">
        <f t="shared" ref="B20:B84" si="13">ROUNDDOWN(A20*1000/$B$2,0)</f>
        <v>3076</v>
      </c>
      <c r="C20" s="78">
        <f t="shared" si="4"/>
        <v>11965.64</v>
      </c>
      <c r="D20" s="79">
        <f t="shared" si="5"/>
        <v>2968.34</v>
      </c>
      <c r="E20" s="78">
        <f t="shared" si="6"/>
        <v>8997.3</v>
      </c>
      <c r="H20" s="80">
        <f t="shared" si="7"/>
        <v>11965.64</v>
      </c>
      <c r="I20" s="78">
        <f t="shared" si="8"/>
        <v>9236.6128</v>
      </c>
      <c r="J20" s="75">
        <f t="shared" si="9"/>
        <v>2729.0272</v>
      </c>
      <c r="K20" s="80">
        <f t="shared" si="10"/>
        <v>9236.6128</v>
      </c>
      <c r="L20" s="78">
        <f t="shared" si="11"/>
        <v>8997.3</v>
      </c>
      <c r="M20" s="75">
        <f t="shared" si="12"/>
        <v>239.3128</v>
      </c>
    </row>
    <row r="21" ht="15.0" customHeight="1">
      <c r="A21" s="68">
        <v>35.0</v>
      </c>
      <c r="B21" s="7">
        <f t="shared" si="13"/>
        <v>3589</v>
      </c>
      <c r="C21" s="78">
        <f t="shared" si="4"/>
        <v>13961.21</v>
      </c>
      <c r="D21" s="79">
        <f t="shared" si="5"/>
        <v>3463.385</v>
      </c>
      <c r="E21" s="78">
        <f t="shared" si="6"/>
        <v>10497.825</v>
      </c>
      <c r="H21" s="80">
        <f t="shared" si="7"/>
        <v>13961.21</v>
      </c>
      <c r="I21" s="78">
        <f t="shared" si="8"/>
        <v>10777.0492</v>
      </c>
      <c r="J21" s="75">
        <f t="shared" si="9"/>
        <v>3184.1608</v>
      </c>
      <c r="K21" s="80">
        <f t="shared" si="10"/>
        <v>10777.0492</v>
      </c>
      <c r="L21" s="78">
        <f t="shared" si="11"/>
        <v>10497.825</v>
      </c>
      <c r="M21" s="75">
        <f t="shared" si="12"/>
        <v>279.2242</v>
      </c>
    </row>
    <row r="22" ht="15.0" customHeight="1">
      <c r="A22" s="68">
        <v>40.0</v>
      </c>
      <c r="B22" s="7">
        <f t="shared" si="13"/>
        <v>4102</v>
      </c>
      <c r="C22" s="78">
        <f t="shared" si="4"/>
        <v>15956.78</v>
      </c>
      <c r="D22" s="79">
        <f t="shared" si="5"/>
        <v>3958.43</v>
      </c>
      <c r="E22" s="78">
        <f t="shared" si="6"/>
        <v>11998.35</v>
      </c>
      <c r="H22" s="80">
        <f t="shared" si="7"/>
        <v>15956.78</v>
      </c>
      <c r="I22" s="78">
        <f t="shared" si="8"/>
        <v>12317.4856</v>
      </c>
      <c r="J22" s="75">
        <f t="shared" si="9"/>
        <v>3639.2944</v>
      </c>
      <c r="K22" s="80">
        <f t="shared" si="10"/>
        <v>12317.4856</v>
      </c>
      <c r="L22" s="78">
        <f t="shared" si="11"/>
        <v>11998.35</v>
      </c>
      <c r="M22" s="75">
        <f t="shared" si="12"/>
        <v>319.1356</v>
      </c>
    </row>
    <row r="23" ht="15.0" customHeight="1">
      <c r="A23" s="68">
        <v>45.0</v>
      </c>
      <c r="B23" s="7">
        <f t="shared" si="13"/>
        <v>4615</v>
      </c>
      <c r="C23" s="78">
        <f t="shared" si="4"/>
        <v>17952.35</v>
      </c>
      <c r="D23" s="79">
        <f t="shared" si="5"/>
        <v>4453.475</v>
      </c>
      <c r="E23" s="78">
        <f t="shared" si="6"/>
        <v>13498.875</v>
      </c>
      <c r="H23" s="80">
        <f t="shared" si="7"/>
        <v>17952.35</v>
      </c>
      <c r="I23" s="78">
        <f t="shared" si="8"/>
        <v>13857.922</v>
      </c>
      <c r="J23" s="75">
        <f t="shared" si="9"/>
        <v>4094.428</v>
      </c>
      <c r="K23" s="80">
        <f t="shared" si="10"/>
        <v>13857.922</v>
      </c>
      <c r="L23" s="78">
        <f t="shared" si="11"/>
        <v>13498.875</v>
      </c>
      <c r="M23" s="75">
        <f t="shared" si="12"/>
        <v>359.047</v>
      </c>
    </row>
    <row r="24" ht="15.0" customHeight="1">
      <c r="A24" s="81">
        <v>50.0</v>
      </c>
      <c r="B24" s="81">
        <f t="shared" si="13"/>
        <v>5128</v>
      </c>
      <c r="C24" s="82">
        <f t="shared" si="4"/>
        <v>19947.92</v>
      </c>
      <c r="D24" s="83">
        <f t="shared" si="5"/>
        <v>4948.52</v>
      </c>
      <c r="E24" s="82">
        <f t="shared" si="6"/>
        <v>14999.4</v>
      </c>
      <c r="H24" s="84">
        <f t="shared" si="7"/>
        <v>19947.92</v>
      </c>
      <c r="I24" s="82">
        <f t="shared" si="8"/>
        <v>15398.3584</v>
      </c>
      <c r="J24" s="85">
        <f t="shared" si="9"/>
        <v>4549.5616</v>
      </c>
      <c r="K24" s="84">
        <f t="shared" si="10"/>
        <v>15398.3584</v>
      </c>
      <c r="L24" s="82">
        <f t="shared" si="11"/>
        <v>14999.4</v>
      </c>
      <c r="M24" s="85">
        <f t="shared" si="12"/>
        <v>398.9584</v>
      </c>
    </row>
    <row r="25" ht="15.0" customHeight="1">
      <c r="A25" s="68">
        <v>55.0</v>
      </c>
      <c r="B25" s="7">
        <f t="shared" si="13"/>
        <v>5641</v>
      </c>
      <c r="C25" s="78">
        <f t="shared" si="4"/>
        <v>21943.49</v>
      </c>
      <c r="D25" s="79">
        <f t="shared" si="5"/>
        <v>5443.565</v>
      </c>
      <c r="E25" s="78">
        <f t="shared" si="6"/>
        <v>16499.925</v>
      </c>
      <c r="H25" s="80">
        <f t="shared" si="7"/>
        <v>21943.49</v>
      </c>
      <c r="I25" s="78">
        <f t="shared" si="8"/>
        <v>16938.7948</v>
      </c>
      <c r="J25" s="75">
        <f t="shared" si="9"/>
        <v>5004.6952</v>
      </c>
      <c r="K25" s="80">
        <f t="shared" si="10"/>
        <v>16938.7948</v>
      </c>
      <c r="L25" s="78">
        <f t="shared" si="11"/>
        <v>16499.925</v>
      </c>
      <c r="M25" s="75">
        <f t="shared" si="12"/>
        <v>438.8698</v>
      </c>
    </row>
    <row r="26" ht="15.0" customHeight="1">
      <c r="A26" s="68">
        <v>60.0</v>
      </c>
      <c r="B26" s="7">
        <f t="shared" si="13"/>
        <v>6153</v>
      </c>
      <c r="C26" s="78">
        <f t="shared" si="4"/>
        <v>23935.17</v>
      </c>
      <c r="D26" s="79">
        <f t="shared" si="5"/>
        <v>5937.645</v>
      </c>
      <c r="E26" s="78">
        <f t="shared" si="6"/>
        <v>17997.525</v>
      </c>
      <c r="H26" s="80">
        <f t="shared" si="7"/>
        <v>23935.17</v>
      </c>
      <c r="I26" s="78">
        <f t="shared" si="8"/>
        <v>18476.2284</v>
      </c>
      <c r="J26" s="75">
        <f t="shared" si="9"/>
        <v>5458.9416</v>
      </c>
      <c r="K26" s="80">
        <f t="shared" si="10"/>
        <v>18476.2284</v>
      </c>
      <c r="L26" s="78">
        <f t="shared" si="11"/>
        <v>17997.525</v>
      </c>
      <c r="M26" s="75">
        <f t="shared" si="12"/>
        <v>478.7034</v>
      </c>
    </row>
    <row r="27" ht="15.0" customHeight="1">
      <c r="A27" s="68">
        <v>65.0</v>
      </c>
      <c r="B27" s="7">
        <f t="shared" si="13"/>
        <v>6666</v>
      </c>
      <c r="C27" s="78">
        <f t="shared" si="4"/>
        <v>25930.74</v>
      </c>
      <c r="D27" s="79">
        <f t="shared" si="5"/>
        <v>6432.69</v>
      </c>
      <c r="E27" s="78">
        <f t="shared" si="6"/>
        <v>19498.05</v>
      </c>
      <c r="H27" s="80">
        <f t="shared" si="7"/>
        <v>25930.74</v>
      </c>
      <c r="I27" s="78">
        <f t="shared" si="8"/>
        <v>20016.6648</v>
      </c>
      <c r="J27" s="75">
        <f t="shared" si="9"/>
        <v>5914.0752</v>
      </c>
      <c r="K27" s="80">
        <f t="shared" si="10"/>
        <v>20016.6648</v>
      </c>
      <c r="L27" s="78">
        <f t="shared" si="11"/>
        <v>19498.05</v>
      </c>
      <c r="M27" s="75">
        <f t="shared" si="12"/>
        <v>518.6148</v>
      </c>
    </row>
    <row r="28" ht="15.0" customHeight="1">
      <c r="A28" s="68">
        <v>70.0</v>
      </c>
      <c r="B28" s="7">
        <f t="shared" si="13"/>
        <v>7179</v>
      </c>
      <c r="C28" s="78">
        <f t="shared" si="4"/>
        <v>27926.31</v>
      </c>
      <c r="D28" s="79">
        <f t="shared" si="5"/>
        <v>6927.735</v>
      </c>
      <c r="E28" s="78">
        <f t="shared" si="6"/>
        <v>20998.575</v>
      </c>
      <c r="H28" s="80">
        <f t="shared" si="7"/>
        <v>27926.31</v>
      </c>
      <c r="I28" s="78">
        <f t="shared" si="8"/>
        <v>21557.1012</v>
      </c>
      <c r="J28" s="75">
        <f t="shared" si="9"/>
        <v>6369.2088</v>
      </c>
      <c r="K28" s="80">
        <f t="shared" si="10"/>
        <v>21557.1012</v>
      </c>
      <c r="L28" s="78">
        <f t="shared" si="11"/>
        <v>20998.575</v>
      </c>
      <c r="M28" s="75">
        <f t="shared" si="12"/>
        <v>558.5262</v>
      </c>
    </row>
    <row r="29" ht="15.0" customHeight="1">
      <c r="A29" s="68">
        <v>75.0</v>
      </c>
      <c r="B29" s="7">
        <f t="shared" si="13"/>
        <v>7692</v>
      </c>
      <c r="C29" s="78">
        <f t="shared" si="4"/>
        <v>29921.88</v>
      </c>
      <c r="D29" s="79">
        <f t="shared" si="5"/>
        <v>7422.78</v>
      </c>
      <c r="E29" s="78">
        <f t="shared" si="6"/>
        <v>22499.1</v>
      </c>
      <c r="H29" s="80">
        <f t="shared" si="7"/>
        <v>29921.88</v>
      </c>
      <c r="I29" s="78">
        <f t="shared" si="8"/>
        <v>23097.5376</v>
      </c>
      <c r="J29" s="75">
        <f t="shared" si="9"/>
        <v>6824.3424</v>
      </c>
      <c r="K29" s="80">
        <f t="shared" si="10"/>
        <v>23097.5376</v>
      </c>
      <c r="L29" s="78">
        <f t="shared" si="11"/>
        <v>22499.1</v>
      </c>
      <c r="M29" s="75">
        <f t="shared" si="12"/>
        <v>598.4376</v>
      </c>
    </row>
    <row r="30" ht="15.0" customHeight="1">
      <c r="A30" s="68">
        <v>80.0</v>
      </c>
      <c r="B30" s="7">
        <f t="shared" si="13"/>
        <v>8205</v>
      </c>
      <c r="C30" s="78">
        <f t="shared" si="4"/>
        <v>31917.45</v>
      </c>
      <c r="D30" s="79">
        <f t="shared" si="5"/>
        <v>7917.825</v>
      </c>
      <c r="E30" s="78">
        <f t="shared" si="6"/>
        <v>23999.625</v>
      </c>
      <c r="H30" s="80">
        <f t="shared" si="7"/>
        <v>31917.45</v>
      </c>
      <c r="I30" s="78">
        <f t="shared" si="8"/>
        <v>24637.974</v>
      </c>
      <c r="J30" s="75">
        <f t="shared" si="9"/>
        <v>7279.476</v>
      </c>
      <c r="K30" s="80">
        <f t="shared" si="10"/>
        <v>24637.974</v>
      </c>
      <c r="L30" s="78">
        <f t="shared" si="11"/>
        <v>23999.625</v>
      </c>
      <c r="M30" s="75">
        <f t="shared" si="12"/>
        <v>638.349</v>
      </c>
    </row>
    <row r="31" ht="15.0" customHeight="1">
      <c r="A31" s="68">
        <v>85.0</v>
      </c>
      <c r="B31" s="7">
        <f t="shared" si="13"/>
        <v>8717</v>
      </c>
      <c r="C31" s="78">
        <f t="shared" si="4"/>
        <v>33909.13</v>
      </c>
      <c r="D31" s="79">
        <f t="shared" si="5"/>
        <v>8411.905</v>
      </c>
      <c r="E31" s="78">
        <f t="shared" si="6"/>
        <v>25497.225</v>
      </c>
      <c r="H31" s="80">
        <f t="shared" si="7"/>
        <v>33909.13</v>
      </c>
      <c r="I31" s="78">
        <f t="shared" si="8"/>
        <v>26175.4076</v>
      </c>
      <c r="J31" s="75">
        <f t="shared" si="9"/>
        <v>7733.7224</v>
      </c>
      <c r="K31" s="80">
        <f t="shared" si="10"/>
        <v>26175.4076</v>
      </c>
      <c r="L31" s="78">
        <f t="shared" si="11"/>
        <v>25497.225</v>
      </c>
      <c r="M31" s="75">
        <f t="shared" si="12"/>
        <v>678.1826</v>
      </c>
    </row>
    <row r="32" ht="15.0" customHeight="1">
      <c r="A32" s="68">
        <v>90.0</v>
      </c>
      <c r="B32" s="7">
        <f t="shared" si="13"/>
        <v>9230</v>
      </c>
      <c r="C32" s="78">
        <f t="shared" si="4"/>
        <v>35904.7</v>
      </c>
      <c r="D32" s="79">
        <f t="shared" si="5"/>
        <v>8906.95</v>
      </c>
      <c r="E32" s="78">
        <f t="shared" si="6"/>
        <v>26997.75</v>
      </c>
      <c r="H32" s="80">
        <f t="shared" si="7"/>
        <v>35904.7</v>
      </c>
      <c r="I32" s="78">
        <f t="shared" si="8"/>
        <v>27715.844</v>
      </c>
      <c r="J32" s="75">
        <f t="shared" si="9"/>
        <v>8188.856</v>
      </c>
      <c r="K32" s="80">
        <f t="shared" si="10"/>
        <v>27715.844</v>
      </c>
      <c r="L32" s="78">
        <f t="shared" si="11"/>
        <v>26997.75</v>
      </c>
      <c r="M32" s="75">
        <f t="shared" si="12"/>
        <v>718.094</v>
      </c>
    </row>
    <row r="33" ht="15.0" customHeight="1">
      <c r="A33" s="68">
        <v>95.0</v>
      </c>
      <c r="B33" s="7">
        <f t="shared" si="13"/>
        <v>9743</v>
      </c>
      <c r="C33" s="78">
        <f t="shared" si="4"/>
        <v>37900.27</v>
      </c>
      <c r="D33" s="79">
        <f t="shared" si="5"/>
        <v>9401.995</v>
      </c>
      <c r="E33" s="78">
        <f t="shared" si="6"/>
        <v>28498.275</v>
      </c>
      <c r="H33" s="80">
        <f t="shared" si="7"/>
        <v>37900.27</v>
      </c>
      <c r="I33" s="78">
        <f t="shared" si="8"/>
        <v>29256.2804</v>
      </c>
      <c r="J33" s="75">
        <f t="shared" si="9"/>
        <v>8643.9896</v>
      </c>
      <c r="K33" s="80">
        <f t="shared" si="10"/>
        <v>29256.2804</v>
      </c>
      <c r="L33" s="78">
        <f t="shared" si="11"/>
        <v>28498.275</v>
      </c>
      <c r="M33" s="75">
        <f t="shared" si="12"/>
        <v>758.0054</v>
      </c>
    </row>
    <row r="34" ht="15.0" customHeight="1">
      <c r="A34" s="81">
        <v>100.0</v>
      </c>
      <c r="B34" s="81">
        <f t="shared" si="13"/>
        <v>10256</v>
      </c>
      <c r="C34" s="82">
        <f t="shared" si="4"/>
        <v>39895.84</v>
      </c>
      <c r="D34" s="83">
        <f t="shared" si="5"/>
        <v>9897.04</v>
      </c>
      <c r="E34" s="82">
        <f t="shared" si="6"/>
        <v>29998.8</v>
      </c>
      <c r="H34" s="84">
        <f t="shared" si="7"/>
        <v>39895.84</v>
      </c>
      <c r="I34" s="82">
        <f t="shared" si="8"/>
        <v>30796.7168</v>
      </c>
      <c r="J34" s="85">
        <f t="shared" si="9"/>
        <v>9099.1232</v>
      </c>
      <c r="K34" s="84">
        <f t="shared" si="10"/>
        <v>30796.7168</v>
      </c>
      <c r="L34" s="82">
        <f t="shared" si="11"/>
        <v>29998.8</v>
      </c>
      <c r="M34" s="85">
        <f t="shared" si="12"/>
        <v>797.9168</v>
      </c>
    </row>
    <row r="35" ht="15.0" customHeight="1">
      <c r="A35" s="68">
        <v>105.0</v>
      </c>
      <c r="B35" s="7">
        <f t="shared" si="13"/>
        <v>10769</v>
      </c>
      <c r="C35" s="78">
        <f t="shared" si="4"/>
        <v>41891.41</v>
      </c>
      <c r="D35" s="79">
        <f t="shared" si="5"/>
        <v>10392.085</v>
      </c>
      <c r="E35" s="78">
        <f t="shared" si="6"/>
        <v>31499.325</v>
      </c>
      <c r="H35" s="80">
        <f t="shared" si="7"/>
        <v>41891.41</v>
      </c>
      <c r="I35" s="78">
        <f t="shared" si="8"/>
        <v>32337.1532</v>
      </c>
      <c r="J35" s="75">
        <f t="shared" si="9"/>
        <v>9554.2568</v>
      </c>
      <c r="K35" s="80">
        <f t="shared" si="10"/>
        <v>32337.1532</v>
      </c>
      <c r="L35" s="78">
        <f t="shared" si="11"/>
        <v>31499.325</v>
      </c>
      <c r="M35" s="75">
        <f t="shared" si="12"/>
        <v>837.8282</v>
      </c>
    </row>
    <row r="36" ht="15.0" customHeight="1">
      <c r="A36" s="68">
        <v>110.0</v>
      </c>
      <c r="B36" s="7">
        <f t="shared" si="13"/>
        <v>11282</v>
      </c>
      <c r="C36" s="78">
        <f t="shared" si="4"/>
        <v>43886.98</v>
      </c>
      <c r="D36" s="79">
        <f t="shared" si="5"/>
        <v>10887.13</v>
      </c>
      <c r="E36" s="78">
        <f t="shared" si="6"/>
        <v>32999.85</v>
      </c>
      <c r="H36" s="80">
        <f t="shared" si="7"/>
        <v>43886.98</v>
      </c>
      <c r="I36" s="78">
        <f t="shared" si="8"/>
        <v>33877.5896</v>
      </c>
      <c r="J36" s="75">
        <f t="shared" si="9"/>
        <v>10009.3904</v>
      </c>
      <c r="K36" s="80">
        <f t="shared" si="10"/>
        <v>33877.5896</v>
      </c>
      <c r="L36" s="78">
        <f t="shared" si="11"/>
        <v>32999.85</v>
      </c>
      <c r="M36" s="75">
        <f t="shared" si="12"/>
        <v>877.7396</v>
      </c>
    </row>
    <row r="37" ht="15.0" customHeight="1">
      <c r="A37" s="68">
        <v>115.0</v>
      </c>
      <c r="B37" s="7">
        <f t="shared" si="13"/>
        <v>11794</v>
      </c>
      <c r="C37" s="78">
        <f t="shared" si="4"/>
        <v>45878.66</v>
      </c>
      <c r="D37" s="79">
        <f t="shared" si="5"/>
        <v>11381.21</v>
      </c>
      <c r="E37" s="78">
        <f t="shared" si="6"/>
        <v>34497.45</v>
      </c>
      <c r="H37" s="80">
        <f t="shared" si="7"/>
        <v>45878.66</v>
      </c>
      <c r="I37" s="78">
        <f t="shared" si="8"/>
        <v>35415.0232</v>
      </c>
      <c r="J37" s="75">
        <f t="shared" si="9"/>
        <v>10463.6368</v>
      </c>
      <c r="K37" s="80">
        <f t="shared" si="10"/>
        <v>35415.0232</v>
      </c>
      <c r="L37" s="78">
        <f t="shared" si="11"/>
        <v>34497.45</v>
      </c>
      <c r="M37" s="75">
        <f t="shared" si="12"/>
        <v>917.5732</v>
      </c>
    </row>
    <row r="38" ht="15.0" customHeight="1">
      <c r="A38" s="68">
        <v>120.0</v>
      </c>
      <c r="B38" s="7">
        <f t="shared" si="13"/>
        <v>12307</v>
      </c>
      <c r="C38" s="78">
        <f t="shared" si="4"/>
        <v>47874.23</v>
      </c>
      <c r="D38" s="79">
        <f t="shared" si="5"/>
        <v>11876.255</v>
      </c>
      <c r="E38" s="78">
        <f t="shared" si="6"/>
        <v>35997.975</v>
      </c>
      <c r="H38" s="80">
        <f t="shared" si="7"/>
        <v>47874.23</v>
      </c>
      <c r="I38" s="78">
        <f t="shared" si="8"/>
        <v>36955.4596</v>
      </c>
      <c r="J38" s="75">
        <f t="shared" si="9"/>
        <v>10918.7704</v>
      </c>
      <c r="K38" s="80">
        <f t="shared" si="10"/>
        <v>36955.4596</v>
      </c>
      <c r="L38" s="78">
        <f t="shared" si="11"/>
        <v>35997.975</v>
      </c>
      <c r="M38" s="75">
        <f t="shared" si="12"/>
        <v>957.4846</v>
      </c>
    </row>
    <row r="39" ht="15.0" customHeight="1">
      <c r="A39" s="68">
        <v>125.0</v>
      </c>
      <c r="B39" s="7">
        <f t="shared" si="13"/>
        <v>12820</v>
      </c>
      <c r="C39" s="78">
        <f t="shared" si="4"/>
        <v>49869.8</v>
      </c>
      <c r="D39" s="79">
        <f t="shared" si="5"/>
        <v>12371.3</v>
      </c>
      <c r="E39" s="78">
        <f t="shared" si="6"/>
        <v>37498.5</v>
      </c>
      <c r="H39" s="80">
        <f t="shared" si="7"/>
        <v>49869.8</v>
      </c>
      <c r="I39" s="78">
        <f t="shared" si="8"/>
        <v>38495.896</v>
      </c>
      <c r="J39" s="75">
        <f t="shared" si="9"/>
        <v>11373.904</v>
      </c>
      <c r="K39" s="80">
        <f t="shared" si="10"/>
        <v>38495.896</v>
      </c>
      <c r="L39" s="78">
        <f t="shared" si="11"/>
        <v>37498.5</v>
      </c>
      <c r="M39" s="75">
        <f t="shared" si="12"/>
        <v>997.396</v>
      </c>
    </row>
    <row r="40" ht="15.0" customHeight="1">
      <c r="A40" s="68">
        <v>130.0</v>
      </c>
      <c r="B40" s="7">
        <f t="shared" si="13"/>
        <v>13333</v>
      </c>
      <c r="C40" s="78">
        <f t="shared" si="4"/>
        <v>51865.37</v>
      </c>
      <c r="D40" s="79">
        <f t="shared" si="5"/>
        <v>12866.345</v>
      </c>
      <c r="E40" s="78">
        <f t="shared" si="6"/>
        <v>38999.025</v>
      </c>
      <c r="H40" s="80">
        <f t="shared" si="7"/>
        <v>51865.37</v>
      </c>
      <c r="I40" s="78">
        <f t="shared" si="8"/>
        <v>40036.3324</v>
      </c>
      <c r="J40" s="75">
        <f t="shared" si="9"/>
        <v>11829.0376</v>
      </c>
      <c r="K40" s="80">
        <f t="shared" si="10"/>
        <v>40036.3324</v>
      </c>
      <c r="L40" s="78">
        <f t="shared" si="11"/>
        <v>38999.025</v>
      </c>
      <c r="M40" s="75">
        <f t="shared" si="12"/>
        <v>1037.3074</v>
      </c>
    </row>
    <row r="41">
      <c r="A41" s="68">
        <v>135.0</v>
      </c>
      <c r="B41" s="7">
        <f t="shared" si="13"/>
        <v>13846</v>
      </c>
      <c r="C41" s="78">
        <f t="shared" si="4"/>
        <v>53860.94</v>
      </c>
      <c r="D41" s="79">
        <f t="shared" si="5"/>
        <v>13361.39</v>
      </c>
      <c r="E41" s="78">
        <f t="shared" si="6"/>
        <v>40499.55</v>
      </c>
      <c r="H41" s="80">
        <f t="shared" si="7"/>
        <v>53860.94</v>
      </c>
      <c r="I41" s="78">
        <f t="shared" si="8"/>
        <v>41576.7688</v>
      </c>
      <c r="J41" s="75">
        <f t="shared" si="9"/>
        <v>12284.1712</v>
      </c>
      <c r="K41" s="80">
        <f t="shared" si="10"/>
        <v>41576.7688</v>
      </c>
      <c r="L41" s="78">
        <f t="shared" si="11"/>
        <v>40499.55</v>
      </c>
      <c r="M41" s="75">
        <f t="shared" si="12"/>
        <v>1077.2188</v>
      </c>
    </row>
    <row r="42">
      <c r="A42" s="68">
        <v>140.0</v>
      </c>
      <c r="B42" s="7">
        <f t="shared" si="13"/>
        <v>14358</v>
      </c>
      <c r="C42" s="78">
        <f t="shared" si="4"/>
        <v>55852.62</v>
      </c>
      <c r="D42" s="79">
        <f t="shared" si="5"/>
        <v>13855.47</v>
      </c>
      <c r="E42" s="78">
        <f t="shared" si="6"/>
        <v>41997.15</v>
      </c>
      <c r="H42" s="80">
        <f t="shared" si="7"/>
        <v>55852.62</v>
      </c>
      <c r="I42" s="78">
        <f t="shared" si="8"/>
        <v>43114.2024</v>
      </c>
      <c r="J42" s="75">
        <f t="shared" si="9"/>
        <v>12738.4176</v>
      </c>
      <c r="K42" s="80">
        <f t="shared" si="10"/>
        <v>43114.2024</v>
      </c>
      <c r="L42" s="78">
        <f t="shared" si="11"/>
        <v>41997.15</v>
      </c>
      <c r="M42" s="75">
        <f t="shared" si="12"/>
        <v>1117.0524</v>
      </c>
    </row>
    <row r="43">
      <c r="A43" s="68">
        <v>145.0</v>
      </c>
      <c r="B43" s="7">
        <f t="shared" si="13"/>
        <v>14871</v>
      </c>
      <c r="C43" s="78">
        <f t="shared" si="4"/>
        <v>57848.19</v>
      </c>
      <c r="D43" s="79">
        <f t="shared" si="5"/>
        <v>14350.515</v>
      </c>
      <c r="E43" s="78">
        <f t="shared" si="6"/>
        <v>43497.675</v>
      </c>
      <c r="H43" s="80">
        <f t="shared" si="7"/>
        <v>57848.19</v>
      </c>
      <c r="I43" s="78">
        <f t="shared" si="8"/>
        <v>44654.6388</v>
      </c>
      <c r="J43" s="75">
        <f t="shared" si="9"/>
        <v>13193.5512</v>
      </c>
      <c r="K43" s="80">
        <f t="shared" si="10"/>
        <v>44654.6388</v>
      </c>
      <c r="L43" s="78">
        <f t="shared" si="11"/>
        <v>43497.675</v>
      </c>
      <c r="M43" s="75">
        <f t="shared" si="12"/>
        <v>1156.9638</v>
      </c>
    </row>
    <row r="44">
      <c r="A44" s="81">
        <v>150.0</v>
      </c>
      <c r="B44" s="81">
        <f t="shared" si="13"/>
        <v>15384</v>
      </c>
      <c r="C44" s="82">
        <f t="shared" si="4"/>
        <v>59843.76</v>
      </c>
      <c r="D44" s="83">
        <f t="shared" si="5"/>
        <v>14845.56</v>
      </c>
      <c r="E44" s="82">
        <f t="shared" si="6"/>
        <v>44998.2</v>
      </c>
      <c r="H44" s="84">
        <f t="shared" si="7"/>
        <v>59843.76</v>
      </c>
      <c r="I44" s="82">
        <f t="shared" si="8"/>
        <v>46195.0752</v>
      </c>
      <c r="J44" s="85">
        <f t="shared" si="9"/>
        <v>13648.6848</v>
      </c>
      <c r="K44" s="84">
        <f t="shared" si="10"/>
        <v>46195.0752</v>
      </c>
      <c r="L44" s="82">
        <f t="shared" si="11"/>
        <v>44998.2</v>
      </c>
      <c r="M44" s="85">
        <f t="shared" si="12"/>
        <v>1196.8752</v>
      </c>
    </row>
    <row r="45">
      <c r="A45" s="68">
        <v>155.0</v>
      </c>
      <c r="B45" s="7">
        <f t="shared" si="13"/>
        <v>15897</v>
      </c>
      <c r="C45" s="78">
        <f t="shared" si="4"/>
        <v>61839.33</v>
      </c>
      <c r="D45" s="79">
        <f t="shared" si="5"/>
        <v>15340.605</v>
      </c>
      <c r="E45" s="78">
        <f t="shared" si="6"/>
        <v>46498.725</v>
      </c>
      <c r="H45" s="80">
        <f t="shared" si="7"/>
        <v>61839.33</v>
      </c>
      <c r="I45" s="78">
        <f t="shared" si="8"/>
        <v>47735.5116</v>
      </c>
      <c r="J45" s="75">
        <f t="shared" si="9"/>
        <v>14103.8184</v>
      </c>
      <c r="K45" s="80">
        <f t="shared" si="10"/>
        <v>47735.5116</v>
      </c>
      <c r="L45" s="78">
        <f t="shared" si="11"/>
        <v>46498.725</v>
      </c>
      <c r="M45" s="75">
        <f t="shared" si="12"/>
        <v>1236.7866</v>
      </c>
    </row>
    <row r="46">
      <c r="A46" s="68">
        <v>160.0</v>
      </c>
      <c r="B46" s="7">
        <f t="shared" si="13"/>
        <v>16410</v>
      </c>
      <c r="C46" s="78">
        <f t="shared" si="4"/>
        <v>63834.9</v>
      </c>
      <c r="D46" s="79">
        <f t="shared" si="5"/>
        <v>15835.65</v>
      </c>
      <c r="E46" s="78">
        <f t="shared" si="6"/>
        <v>47999.25</v>
      </c>
      <c r="H46" s="80">
        <f t="shared" si="7"/>
        <v>63834.9</v>
      </c>
      <c r="I46" s="78">
        <f t="shared" si="8"/>
        <v>49275.948</v>
      </c>
      <c r="J46" s="75">
        <f t="shared" si="9"/>
        <v>14558.952</v>
      </c>
      <c r="K46" s="80">
        <f t="shared" si="10"/>
        <v>49275.948</v>
      </c>
      <c r="L46" s="78">
        <f t="shared" si="11"/>
        <v>47999.25</v>
      </c>
      <c r="M46" s="75">
        <f t="shared" si="12"/>
        <v>1276.698</v>
      </c>
    </row>
    <row r="47">
      <c r="A47" s="68">
        <v>165.0</v>
      </c>
      <c r="B47" s="7">
        <f t="shared" si="13"/>
        <v>16923</v>
      </c>
      <c r="C47" s="78">
        <f t="shared" si="4"/>
        <v>65830.47</v>
      </c>
      <c r="D47" s="79">
        <f t="shared" si="5"/>
        <v>16330.695</v>
      </c>
      <c r="E47" s="78">
        <f t="shared" si="6"/>
        <v>49499.775</v>
      </c>
      <c r="H47" s="80">
        <f t="shared" si="7"/>
        <v>65830.47</v>
      </c>
      <c r="I47" s="78">
        <f t="shared" si="8"/>
        <v>50816.3844</v>
      </c>
      <c r="J47" s="75">
        <f t="shared" si="9"/>
        <v>15014.0856</v>
      </c>
      <c r="K47" s="80">
        <f t="shared" si="10"/>
        <v>50816.3844</v>
      </c>
      <c r="L47" s="78">
        <f t="shared" si="11"/>
        <v>49499.775</v>
      </c>
      <c r="M47" s="75">
        <f t="shared" si="12"/>
        <v>1316.6094</v>
      </c>
    </row>
    <row r="48">
      <c r="A48" s="68">
        <v>170.0</v>
      </c>
      <c r="B48" s="7">
        <f t="shared" si="13"/>
        <v>17435</v>
      </c>
      <c r="C48" s="78">
        <f t="shared" si="4"/>
        <v>67822.15</v>
      </c>
      <c r="D48" s="79">
        <f t="shared" si="5"/>
        <v>16824.775</v>
      </c>
      <c r="E48" s="78">
        <f t="shared" si="6"/>
        <v>50997.375</v>
      </c>
      <c r="H48" s="80">
        <f t="shared" si="7"/>
        <v>67822.15</v>
      </c>
      <c r="I48" s="78">
        <f t="shared" si="8"/>
        <v>52353.818</v>
      </c>
      <c r="J48" s="75">
        <f t="shared" si="9"/>
        <v>15468.332</v>
      </c>
      <c r="K48" s="80">
        <f t="shared" si="10"/>
        <v>52353.818</v>
      </c>
      <c r="L48" s="78">
        <f t="shared" si="11"/>
        <v>50997.375</v>
      </c>
      <c r="M48" s="75">
        <f t="shared" si="12"/>
        <v>1356.443</v>
      </c>
    </row>
    <row r="49">
      <c r="A49" s="68">
        <v>175.0</v>
      </c>
      <c r="B49" s="7">
        <f t="shared" si="13"/>
        <v>17948</v>
      </c>
      <c r="C49" s="78">
        <f t="shared" si="4"/>
        <v>69817.72</v>
      </c>
      <c r="D49" s="79">
        <f t="shared" si="5"/>
        <v>17319.82</v>
      </c>
      <c r="E49" s="78">
        <f t="shared" si="6"/>
        <v>52497.9</v>
      </c>
      <c r="H49" s="80">
        <f t="shared" si="7"/>
        <v>69817.72</v>
      </c>
      <c r="I49" s="78">
        <f t="shared" si="8"/>
        <v>53894.2544</v>
      </c>
      <c r="J49" s="75">
        <f t="shared" si="9"/>
        <v>15923.4656</v>
      </c>
      <c r="K49" s="80">
        <f t="shared" si="10"/>
        <v>53894.2544</v>
      </c>
      <c r="L49" s="78">
        <f t="shared" si="11"/>
        <v>52497.9</v>
      </c>
      <c r="M49" s="75">
        <f t="shared" si="12"/>
        <v>1396.3544</v>
      </c>
    </row>
    <row r="50">
      <c r="A50" s="68">
        <v>180.0</v>
      </c>
      <c r="B50" s="7">
        <f t="shared" si="13"/>
        <v>18461</v>
      </c>
      <c r="C50" s="78">
        <f t="shared" si="4"/>
        <v>71813.29</v>
      </c>
      <c r="D50" s="79">
        <f t="shared" si="5"/>
        <v>17814.865</v>
      </c>
      <c r="E50" s="78">
        <f t="shared" si="6"/>
        <v>53998.425</v>
      </c>
      <c r="H50" s="80">
        <f t="shared" si="7"/>
        <v>71813.29</v>
      </c>
      <c r="I50" s="78">
        <f t="shared" si="8"/>
        <v>55434.6908</v>
      </c>
      <c r="J50" s="75">
        <f t="shared" si="9"/>
        <v>16378.5992</v>
      </c>
      <c r="K50" s="80">
        <f t="shared" si="10"/>
        <v>55434.6908</v>
      </c>
      <c r="L50" s="78">
        <f t="shared" si="11"/>
        <v>53998.425</v>
      </c>
      <c r="M50" s="75">
        <f t="shared" si="12"/>
        <v>1436.2658</v>
      </c>
    </row>
    <row r="51">
      <c r="A51" s="68">
        <v>185.0</v>
      </c>
      <c r="B51" s="7">
        <f t="shared" si="13"/>
        <v>18974</v>
      </c>
      <c r="C51" s="78">
        <f t="shared" si="4"/>
        <v>73808.86</v>
      </c>
      <c r="D51" s="79">
        <f t="shared" si="5"/>
        <v>18309.91</v>
      </c>
      <c r="E51" s="78">
        <f t="shared" si="6"/>
        <v>55498.95</v>
      </c>
      <c r="H51" s="80">
        <f t="shared" si="7"/>
        <v>73808.86</v>
      </c>
      <c r="I51" s="78">
        <f t="shared" si="8"/>
        <v>56975.1272</v>
      </c>
      <c r="J51" s="75">
        <f t="shared" si="9"/>
        <v>16833.7328</v>
      </c>
      <c r="K51" s="80">
        <f t="shared" si="10"/>
        <v>56975.1272</v>
      </c>
      <c r="L51" s="78">
        <f t="shared" si="11"/>
        <v>55498.95</v>
      </c>
      <c r="M51" s="75">
        <f t="shared" si="12"/>
        <v>1476.1772</v>
      </c>
    </row>
    <row r="52">
      <c r="A52" s="68">
        <v>190.0</v>
      </c>
      <c r="B52" s="7">
        <f t="shared" si="13"/>
        <v>19487</v>
      </c>
      <c r="C52" s="78">
        <f t="shared" si="4"/>
        <v>75804.43</v>
      </c>
      <c r="D52" s="79">
        <f t="shared" si="5"/>
        <v>18804.955</v>
      </c>
      <c r="E52" s="78">
        <f t="shared" si="6"/>
        <v>56999.475</v>
      </c>
      <c r="H52" s="80">
        <f t="shared" si="7"/>
        <v>75804.43</v>
      </c>
      <c r="I52" s="78">
        <f t="shared" si="8"/>
        <v>58515.5636</v>
      </c>
      <c r="J52" s="75">
        <f t="shared" si="9"/>
        <v>17288.8664</v>
      </c>
      <c r="K52" s="80">
        <f t="shared" si="10"/>
        <v>58515.5636</v>
      </c>
      <c r="L52" s="78">
        <f t="shared" si="11"/>
        <v>56999.475</v>
      </c>
      <c r="M52" s="75">
        <f t="shared" si="12"/>
        <v>1516.0886</v>
      </c>
    </row>
    <row r="53">
      <c r="A53" s="68">
        <v>195.0</v>
      </c>
      <c r="B53" s="7">
        <f t="shared" si="13"/>
        <v>20000</v>
      </c>
      <c r="C53" s="78">
        <f t="shared" si="4"/>
        <v>77800</v>
      </c>
      <c r="D53" s="79">
        <f t="shared" si="5"/>
        <v>19300</v>
      </c>
      <c r="E53" s="78">
        <f t="shared" si="6"/>
        <v>58500</v>
      </c>
      <c r="H53" s="80">
        <f t="shared" si="7"/>
        <v>77800</v>
      </c>
      <c r="I53" s="78">
        <f t="shared" si="8"/>
        <v>60056</v>
      </c>
      <c r="J53" s="75">
        <f t="shared" si="9"/>
        <v>17744</v>
      </c>
      <c r="K53" s="80">
        <f t="shared" si="10"/>
        <v>60056</v>
      </c>
      <c r="L53" s="78">
        <f t="shared" si="11"/>
        <v>58500</v>
      </c>
      <c r="M53" s="75">
        <f t="shared" si="12"/>
        <v>1556</v>
      </c>
    </row>
    <row r="54">
      <c r="A54" s="81">
        <v>200.0</v>
      </c>
      <c r="B54" s="81">
        <f t="shared" si="13"/>
        <v>20512</v>
      </c>
      <c r="C54" s="82">
        <f t="shared" si="4"/>
        <v>79791.68</v>
      </c>
      <c r="D54" s="83">
        <f t="shared" si="5"/>
        <v>19794.08</v>
      </c>
      <c r="E54" s="82">
        <f t="shared" si="6"/>
        <v>59997.6</v>
      </c>
      <c r="H54" s="84">
        <f t="shared" si="7"/>
        <v>79791.68</v>
      </c>
      <c r="I54" s="82">
        <f t="shared" si="8"/>
        <v>61593.4336</v>
      </c>
      <c r="J54" s="85">
        <f t="shared" si="9"/>
        <v>18198.2464</v>
      </c>
      <c r="K54" s="84">
        <f t="shared" si="10"/>
        <v>61593.4336</v>
      </c>
      <c r="L54" s="82">
        <f t="shared" si="11"/>
        <v>59997.6</v>
      </c>
      <c r="M54" s="85">
        <f t="shared" si="12"/>
        <v>1595.8336</v>
      </c>
    </row>
    <row r="55">
      <c r="A55" s="68">
        <v>205.0</v>
      </c>
      <c r="B55" s="7">
        <f t="shared" si="13"/>
        <v>21025</v>
      </c>
      <c r="C55" s="78">
        <f t="shared" si="4"/>
        <v>81787.25</v>
      </c>
      <c r="D55" s="79">
        <f t="shared" si="5"/>
        <v>20289.125</v>
      </c>
      <c r="E55" s="78">
        <f t="shared" si="6"/>
        <v>61498.125</v>
      </c>
      <c r="H55" s="80">
        <f t="shared" si="7"/>
        <v>81787.25</v>
      </c>
      <c r="I55" s="78">
        <f t="shared" si="8"/>
        <v>63133.87</v>
      </c>
      <c r="J55" s="75">
        <f t="shared" si="9"/>
        <v>18653.38</v>
      </c>
      <c r="K55" s="80">
        <f t="shared" si="10"/>
        <v>63133.87</v>
      </c>
      <c r="L55" s="78">
        <f t="shared" si="11"/>
        <v>61498.125</v>
      </c>
      <c r="M55" s="75">
        <f t="shared" si="12"/>
        <v>1635.745</v>
      </c>
    </row>
    <row r="56">
      <c r="A56" s="68">
        <v>210.0</v>
      </c>
      <c r="B56" s="7">
        <f t="shared" si="13"/>
        <v>21538</v>
      </c>
      <c r="C56" s="78">
        <f t="shared" si="4"/>
        <v>83782.82</v>
      </c>
      <c r="D56" s="79">
        <f t="shared" si="5"/>
        <v>20784.17</v>
      </c>
      <c r="E56" s="78">
        <f t="shared" si="6"/>
        <v>62998.65</v>
      </c>
      <c r="H56" s="80">
        <f t="shared" si="7"/>
        <v>83782.82</v>
      </c>
      <c r="I56" s="78">
        <f t="shared" si="8"/>
        <v>64674.3064</v>
      </c>
      <c r="J56" s="75">
        <f t="shared" si="9"/>
        <v>19108.5136</v>
      </c>
      <c r="K56" s="80">
        <f t="shared" si="10"/>
        <v>64674.3064</v>
      </c>
      <c r="L56" s="78">
        <f t="shared" si="11"/>
        <v>62998.65</v>
      </c>
      <c r="M56" s="75">
        <f t="shared" si="12"/>
        <v>1675.6564</v>
      </c>
    </row>
    <row r="57">
      <c r="A57" s="68">
        <v>215.0</v>
      </c>
      <c r="B57" s="7">
        <f t="shared" si="13"/>
        <v>22051</v>
      </c>
      <c r="C57" s="78">
        <f t="shared" si="4"/>
        <v>85778.39</v>
      </c>
      <c r="D57" s="79">
        <f t="shared" si="5"/>
        <v>21279.215</v>
      </c>
      <c r="E57" s="78">
        <f t="shared" si="6"/>
        <v>64499.175</v>
      </c>
      <c r="H57" s="80">
        <f t="shared" si="7"/>
        <v>85778.39</v>
      </c>
      <c r="I57" s="78">
        <f t="shared" si="8"/>
        <v>66214.7428</v>
      </c>
      <c r="J57" s="75">
        <f t="shared" si="9"/>
        <v>19563.6472</v>
      </c>
      <c r="K57" s="80">
        <f t="shared" si="10"/>
        <v>66214.7428</v>
      </c>
      <c r="L57" s="78">
        <f t="shared" si="11"/>
        <v>64499.175</v>
      </c>
      <c r="M57" s="75">
        <f t="shared" si="12"/>
        <v>1715.5678</v>
      </c>
    </row>
    <row r="58">
      <c r="A58" s="68">
        <v>220.0</v>
      </c>
      <c r="B58" s="7">
        <f t="shared" si="13"/>
        <v>22564</v>
      </c>
      <c r="C58" s="78">
        <f t="shared" si="4"/>
        <v>87773.96</v>
      </c>
      <c r="D58" s="79">
        <f t="shared" si="5"/>
        <v>21774.26</v>
      </c>
      <c r="E58" s="78">
        <f t="shared" si="6"/>
        <v>65999.7</v>
      </c>
      <c r="H58" s="80">
        <f t="shared" si="7"/>
        <v>87773.96</v>
      </c>
      <c r="I58" s="78">
        <f t="shared" si="8"/>
        <v>67755.1792</v>
      </c>
      <c r="J58" s="75">
        <f t="shared" si="9"/>
        <v>20018.7808</v>
      </c>
      <c r="K58" s="80">
        <f t="shared" si="10"/>
        <v>67755.1792</v>
      </c>
      <c r="L58" s="78">
        <f t="shared" si="11"/>
        <v>65999.7</v>
      </c>
      <c r="M58" s="75">
        <f t="shared" si="12"/>
        <v>1755.4792</v>
      </c>
    </row>
    <row r="59">
      <c r="A59" s="68">
        <v>225.0</v>
      </c>
      <c r="B59" s="7">
        <f t="shared" si="13"/>
        <v>23076</v>
      </c>
      <c r="C59" s="78">
        <f t="shared" si="4"/>
        <v>89765.64</v>
      </c>
      <c r="D59" s="79">
        <f t="shared" si="5"/>
        <v>22268.34</v>
      </c>
      <c r="E59" s="78">
        <f t="shared" si="6"/>
        <v>67497.3</v>
      </c>
      <c r="H59" s="80">
        <f t="shared" si="7"/>
        <v>89765.64</v>
      </c>
      <c r="I59" s="78">
        <f t="shared" si="8"/>
        <v>69292.6128</v>
      </c>
      <c r="J59" s="75">
        <f t="shared" si="9"/>
        <v>20473.0272</v>
      </c>
      <c r="K59" s="80">
        <f t="shared" si="10"/>
        <v>69292.6128</v>
      </c>
      <c r="L59" s="78">
        <f t="shared" si="11"/>
        <v>67497.3</v>
      </c>
      <c r="M59" s="75">
        <f t="shared" si="12"/>
        <v>1795.3128</v>
      </c>
    </row>
    <row r="60">
      <c r="A60" s="68">
        <v>230.0</v>
      </c>
      <c r="B60" s="7">
        <f t="shared" si="13"/>
        <v>23589</v>
      </c>
      <c r="C60" s="78">
        <f t="shared" si="4"/>
        <v>91761.21</v>
      </c>
      <c r="D60" s="79">
        <f t="shared" si="5"/>
        <v>22763.385</v>
      </c>
      <c r="E60" s="78">
        <f t="shared" si="6"/>
        <v>68997.825</v>
      </c>
      <c r="H60" s="80">
        <f t="shared" si="7"/>
        <v>91761.21</v>
      </c>
      <c r="I60" s="78">
        <f t="shared" si="8"/>
        <v>70833.0492</v>
      </c>
      <c r="J60" s="75">
        <f t="shared" si="9"/>
        <v>20928.1608</v>
      </c>
      <c r="K60" s="80">
        <f t="shared" si="10"/>
        <v>70833.0492</v>
      </c>
      <c r="L60" s="78">
        <f t="shared" si="11"/>
        <v>68997.825</v>
      </c>
      <c r="M60" s="75">
        <f t="shared" si="12"/>
        <v>1835.2242</v>
      </c>
    </row>
    <row r="61">
      <c r="A61" s="68">
        <v>235.0</v>
      </c>
      <c r="B61" s="7">
        <f t="shared" si="13"/>
        <v>24102</v>
      </c>
      <c r="C61" s="78">
        <f t="shared" si="4"/>
        <v>93756.78</v>
      </c>
      <c r="D61" s="79">
        <f t="shared" si="5"/>
        <v>23258.43</v>
      </c>
      <c r="E61" s="78">
        <f t="shared" si="6"/>
        <v>70498.35</v>
      </c>
      <c r="H61" s="80">
        <f t="shared" si="7"/>
        <v>93756.78</v>
      </c>
      <c r="I61" s="78">
        <f t="shared" si="8"/>
        <v>72373.4856</v>
      </c>
      <c r="J61" s="75">
        <f t="shared" si="9"/>
        <v>21383.2944</v>
      </c>
      <c r="K61" s="80">
        <f t="shared" si="10"/>
        <v>72373.4856</v>
      </c>
      <c r="L61" s="78">
        <f t="shared" si="11"/>
        <v>70498.35</v>
      </c>
      <c r="M61" s="75">
        <f t="shared" si="12"/>
        <v>1875.1356</v>
      </c>
    </row>
    <row r="62">
      <c r="A62" s="68">
        <v>240.0</v>
      </c>
      <c r="B62" s="7">
        <f t="shared" si="13"/>
        <v>24615</v>
      </c>
      <c r="C62" s="78">
        <f t="shared" si="4"/>
        <v>95752.35</v>
      </c>
      <c r="D62" s="79">
        <f t="shared" si="5"/>
        <v>23753.475</v>
      </c>
      <c r="E62" s="78">
        <f t="shared" si="6"/>
        <v>71998.875</v>
      </c>
      <c r="H62" s="80">
        <f t="shared" si="7"/>
        <v>95752.35</v>
      </c>
      <c r="I62" s="78">
        <f t="shared" si="8"/>
        <v>73913.922</v>
      </c>
      <c r="J62" s="75">
        <f t="shared" si="9"/>
        <v>21838.428</v>
      </c>
      <c r="K62" s="80">
        <f t="shared" si="10"/>
        <v>73913.922</v>
      </c>
      <c r="L62" s="78">
        <f t="shared" si="11"/>
        <v>71998.875</v>
      </c>
      <c r="M62" s="75">
        <f t="shared" si="12"/>
        <v>1915.047</v>
      </c>
    </row>
    <row r="63">
      <c r="A63" s="68">
        <v>245.0</v>
      </c>
      <c r="B63" s="7">
        <f t="shared" si="13"/>
        <v>25128</v>
      </c>
      <c r="C63" s="78">
        <f t="shared" si="4"/>
        <v>97747.92</v>
      </c>
      <c r="D63" s="79">
        <f t="shared" si="5"/>
        <v>24248.52</v>
      </c>
      <c r="E63" s="78">
        <f t="shared" si="6"/>
        <v>73499.4</v>
      </c>
      <c r="H63" s="80">
        <f t="shared" si="7"/>
        <v>97747.92</v>
      </c>
      <c r="I63" s="78">
        <f t="shared" si="8"/>
        <v>75454.3584</v>
      </c>
      <c r="J63" s="75">
        <f t="shared" si="9"/>
        <v>22293.5616</v>
      </c>
      <c r="K63" s="80">
        <f t="shared" si="10"/>
        <v>75454.3584</v>
      </c>
      <c r="L63" s="78">
        <f t="shared" si="11"/>
        <v>73499.4</v>
      </c>
      <c r="M63" s="75">
        <f t="shared" si="12"/>
        <v>1954.9584</v>
      </c>
    </row>
    <row r="64">
      <c r="A64" s="81">
        <v>250.0</v>
      </c>
      <c r="B64" s="86">
        <f t="shared" si="13"/>
        <v>25641</v>
      </c>
      <c r="C64" s="82">
        <f t="shared" si="4"/>
        <v>99743.49</v>
      </c>
      <c r="D64" s="83">
        <f t="shared" si="5"/>
        <v>24743.565</v>
      </c>
      <c r="E64" s="82">
        <f t="shared" si="6"/>
        <v>74999.925</v>
      </c>
      <c r="H64" s="84">
        <f t="shared" si="7"/>
        <v>99743.49</v>
      </c>
      <c r="I64" s="82">
        <f t="shared" si="8"/>
        <v>76994.7948</v>
      </c>
      <c r="J64" s="85">
        <f t="shared" si="9"/>
        <v>22748.6952</v>
      </c>
      <c r="K64" s="84">
        <f t="shared" si="10"/>
        <v>76994.7948</v>
      </c>
      <c r="L64" s="82">
        <f t="shared" si="11"/>
        <v>74999.925</v>
      </c>
      <c r="M64" s="85">
        <f t="shared" si="12"/>
        <v>1994.8698</v>
      </c>
    </row>
    <row r="65">
      <c r="A65" s="87">
        <v>255.0</v>
      </c>
      <c r="B65" s="7">
        <f t="shared" si="13"/>
        <v>26153</v>
      </c>
      <c r="C65" s="78">
        <f t="shared" si="4"/>
        <v>101735.17</v>
      </c>
      <c r="D65" s="79">
        <f t="shared" si="5"/>
        <v>25237.645</v>
      </c>
      <c r="E65" s="78">
        <f t="shared" si="6"/>
        <v>76497.525</v>
      </c>
      <c r="H65" s="80">
        <f t="shared" si="7"/>
        <v>101735.17</v>
      </c>
      <c r="I65" s="78">
        <f t="shared" si="8"/>
        <v>78532.2284</v>
      </c>
      <c r="J65" s="75">
        <f t="shared" si="9"/>
        <v>23202.9416</v>
      </c>
      <c r="K65" s="80">
        <f t="shared" si="10"/>
        <v>78532.2284</v>
      </c>
      <c r="L65" s="78">
        <f t="shared" si="11"/>
        <v>76497.525</v>
      </c>
      <c r="M65" s="75">
        <f t="shared" si="12"/>
        <v>2034.7034</v>
      </c>
    </row>
    <row r="66">
      <c r="A66" s="87">
        <v>260.0</v>
      </c>
      <c r="B66" s="7">
        <f t="shared" si="13"/>
        <v>26666</v>
      </c>
      <c r="C66" s="78">
        <f t="shared" si="4"/>
        <v>103730.74</v>
      </c>
      <c r="D66" s="79">
        <f t="shared" si="5"/>
        <v>25732.69</v>
      </c>
      <c r="E66" s="78">
        <f t="shared" si="6"/>
        <v>77998.05</v>
      </c>
      <c r="H66" s="80">
        <f t="shared" si="7"/>
        <v>103730.74</v>
      </c>
      <c r="I66" s="78">
        <f t="shared" si="8"/>
        <v>80072.6648</v>
      </c>
      <c r="J66" s="75">
        <f t="shared" si="9"/>
        <v>23658.0752</v>
      </c>
      <c r="K66" s="80">
        <f t="shared" si="10"/>
        <v>80072.6648</v>
      </c>
      <c r="L66" s="78">
        <f t="shared" si="11"/>
        <v>77998.05</v>
      </c>
      <c r="M66" s="75">
        <f t="shared" si="12"/>
        <v>2074.6148</v>
      </c>
    </row>
    <row r="67">
      <c r="A67" s="87">
        <v>265.0</v>
      </c>
      <c r="B67" s="7">
        <f t="shared" si="13"/>
        <v>27179</v>
      </c>
      <c r="C67" s="78">
        <f t="shared" si="4"/>
        <v>105726.31</v>
      </c>
      <c r="D67" s="79">
        <f t="shared" si="5"/>
        <v>26227.735</v>
      </c>
      <c r="E67" s="78">
        <f t="shared" si="6"/>
        <v>79498.575</v>
      </c>
      <c r="H67" s="80">
        <f t="shared" si="7"/>
        <v>105726.31</v>
      </c>
      <c r="I67" s="78">
        <f t="shared" si="8"/>
        <v>81613.1012</v>
      </c>
      <c r="J67" s="75">
        <f t="shared" si="9"/>
        <v>24113.2088</v>
      </c>
      <c r="K67" s="80">
        <f t="shared" si="10"/>
        <v>81613.1012</v>
      </c>
      <c r="L67" s="78">
        <f t="shared" si="11"/>
        <v>79498.575</v>
      </c>
      <c r="M67" s="75">
        <f t="shared" si="12"/>
        <v>2114.5262</v>
      </c>
    </row>
    <row r="68">
      <c r="A68" s="87">
        <v>270.0</v>
      </c>
      <c r="B68" s="7">
        <f t="shared" si="13"/>
        <v>27692</v>
      </c>
      <c r="C68" s="78">
        <f t="shared" si="4"/>
        <v>107721.88</v>
      </c>
      <c r="D68" s="79">
        <f t="shared" si="5"/>
        <v>26722.78</v>
      </c>
      <c r="E68" s="78">
        <f t="shared" si="6"/>
        <v>80999.1</v>
      </c>
      <c r="H68" s="80">
        <f t="shared" si="7"/>
        <v>107721.88</v>
      </c>
      <c r="I68" s="78">
        <f t="shared" si="8"/>
        <v>83153.5376</v>
      </c>
      <c r="J68" s="75">
        <f t="shared" si="9"/>
        <v>24568.3424</v>
      </c>
      <c r="K68" s="80">
        <f t="shared" si="10"/>
        <v>83153.5376</v>
      </c>
      <c r="L68" s="78">
        <f t="shared" si="11"/>
        <v>80999.1</v>
      </c>
      <c r="M68" s="75">
        <f t="shared" si="12"/>
        <v>2154.4376</v>
      </c>
    </row>
    <row r="69">
      <c r="A69" s="87">
        <v>275.0</v>
      </c>
      <c r="B69" s="7">
        <f t="shared" si="13"/>
        <v>28205</v>
      </c>
      <c r="C69" s="78">
        <f t="shared" si="4"/>
        <v>109717.45</v>
      </c>
      <c r="D69" s="79">
        <f t="shared" si="5"/>
        <v>27217.825</v>
      </c>
      <c r="E69" s="78">
        <f t="shared" si="6"/>
        <v>82499.625</v>
      </c>
      <c r="H69" s="80">
        <f t="shared" si="7"/>
        <v>109717.45</v>
      </c>
      <c r="I69" s="78">
        <f t="shared" si="8"/>
        <v>84693.974</v>
      </c>
      <c r="J69" s="75">
        <f t="shared" si="9"/>
        <v>25023.476</v>
      </c>
      <c r="K69" s="80">
        <f t="shared" si="10"/>
        <v>84693.974</v>
      </c>
      <c r="L69" s="78">
        <f t="shared" si="11"/>
        <v>82499.625</v>
      </c>
      <c r="M69" s="75">
        <f t="shared" si="12"/>
        <v>2194.349</v>
      </c>
    </row>
    <row r="70">
      <c r="A70" s="87">
        <v>280.0</v>
      </c>
      <c r="B70" s="7">
        <f t="shared" si="13"/>
        <v>28717</v>
      </c>
      <c r="C70" s="78">
        <f t="shared" si="4"/>
        <v>111709.13</v>
      </c>
      <c r="D70" s="79">
        <f t="shared" si="5"/>
        <v>27711.905</v>
      </c>
      <c r="E70" s="78">
        <f t="shared" si="6"/>
        <v>83997.225</v>
      </c>
      <c r="H70" s="80">
        <f t="shared" si="7"/>
        <v>111709.13</v>
      </c>
      <c r="I70" s="78">
        <f t="shared" si="8"/>
        <v>86231.4076</v>
      </c>
      <c r="J70" s="75">
        <f t="shared" si="9"/>
        <v>25477.7224</v>
      </c>
      <c r="K70" s="80">
        <f t="shared" si="10"/>
        <v>86231.4076</v>
      </c>
      <c r="L70" s="78">
        <f t="shared" si="11"/>
        <v>83997.225</v>
      </c>
      <c r="M70" s="75">
        <f t="shared" si="12"/>
        <v>2234.1826</v>
      </c>
    </row>
    <row r="71">
      <c r="A71" s="87">
        <v>285.0</v>
      </c>
      <c r="B71" s="7">
        <f t="shared" si="13"/>
        <v>29230</v>
      </c>
      <c r="C71" s="78">
        <f t="shared" si="4"/>
        <v>113704.7</v>
      </c>
      <c r="D71" s="79">
        <f t="shared" si="5"/>
        <v>28206.95</v>
      </c>
      <c r="E71" s="78">
        <f t="shared" si="6"/>
        <v>85497.75</v>
      </c>
      <c r="H71" s="80">
        <f t="shared" si="7"/>
        <v>113704.7</v>
      </c>
      <c r="I71" s="78">
        <f t="shared" si="8"/>
        <v>87771.844</v>
      </c>
      <c r="J71" s="75">
        <f t="shared" si="9"/>
        <v>25932.856</v>
      </c>
      <c r="K71" s="80">
        <f t="shared" si="10"/>
        <v>87771.844</v>
      </c>
      <c r="L71" s="78">
        <f t="shared" si="11"/>
        <v>85497.75</v>
      </c>
      <c r="M71" s="75">
        <f t="shared" si="12"/>
        <v>2274.094</v>
      </c>
    </row>
    <row r="72">
      <c r="A72" s="87">
        <v>290.0</v>
      </c>
      <c r="B72" s="7">
        <f t="shared" si="13"/>
        <v>29743</v>
      </c>
      <c r="C72" s="78">
        <f t="shared" si="4"/>
        <v>115700.27</v>
      </c>
      <c r="D72" s="79">
        <f t="shared" si="5"/>
        <v>28701.995</v>
      </c>
      <c r="E72" s="78">
        <f t="shared" si="6"/>
        <v>86998.275</v>
      </c>
      <c r="H72" s="80">
        <f t="shared" si="7"/>
        <v>115700.27</v>
      </c>
      <c r="I72" s="78">
        <f t="shared" si="8"/>
        <v>89312.2804</v>
      </c>
      <c r="J72" s="75">
        <f t="shared" si="9"/>
        <v>26387.9896</v>
      </c>
      <c r="K72" s="80">
        <f t="shared" si="10"/>
        <v>89312.2804</v>
      </c>
      <c r="L72" s="78">
        <f t="shared" si="11"/>
        <v>86998.275</v>
      </c>
      <c r="M72" s="75">
        <f t="shared" si="12"/>
        <v>2314.0054</v>
      </c>
    </row>
    <row r="73">
      <c r="A73" s="87">
        <v>295.0</v>
      </c>
      <c r="B73" s="7">
        <f t="shared" si="13"/>
        <v>30256</v>
      </c>
      <c r="C73" s="78">
        <f t="shared" si="4"/>
        <v>117695.84</v>
      </c>
      <c r="D73" s="79">
        <f t="shared" si="5"/>
        <v>29197.04</v>
      </c>
      <c r="E73" s="78">
        <f t="shared" si="6"/>
        <v>88498.8</v>
      </c>
      <c r="H73" s="80">
        <f t="shared" si="7"/>
        <v>117695.84</v>
      </c>
      <c r="I73" s="78">
        <f t="shared" si="8"/>
        <v>90852.7168</v>
      </c>
      <c r="J73" s="75">
        <f t="shared" si="9"/>
        <v>26843.1232</v>
      </c>
      <c r="K73" s="80">
        <f t="shared" si="10"/>
        <v>90852.7168</v>
      </c>
      <c r="L73" s="78">
        <f t="shared" si="11"/>
        <v>88498.8</v>
      </c>
      <c r="M73" s="75">
        <f t="shared" si="12"/>
        <v>2353.9168</v>
      </c>
    </row>
    <row r="74">
      <c r="A74" s="81">
        <v>300.0</v>
      </c>
      <c r="B74" s="86">
        <f t="shared" si="13"/>
        <v>30769</v>
      </c>
      <c r="C74" s="82">
        <f t="shared" si="4"/>
        <v>119691.41</v>
      </c>
      <c r="D74" s="83">
        <f t="shared" si="5"/>
        <v>29692.085</v>
      </c>
      <c r="E74" s="82">
        <f t="shared" si="6"/>
        <v>89999.325</v>
      </c>
      <c r="H74" s="84">
        <f t="shared" si="7"/>
        <v>119691.41</v>
      </c>
      <c r="I74" s="82">
        <f t="shared" si="8"/>
        <v>92393.1532</v>
      </c>
      <c r="J74" s="85">
        <f t="shared" si="9"/>
        <v>27298.2568</v>
      </c>
      <c r="K74" s="84">
        <f t="shared" si="10"/>
        <v>92393.1532</v>
      </c>
      <c r="L74" s="82">
        <f t="shared" si="11"/>
        <v>89999.325</v>
      </c>
      <c r="M74" s="85">
        <f t="shared" si="12"/>
        <v>2393.8282</v>
      </c>
    </row>
    <row r="75">
      <c r="A75" s="87">
        <v>305.0</v>
      </c>
      <c r="B75" s="7">
        <f t="shared" si="13"/>
        <v>31282</v>
      </c>
      <c r="C75" s="78">
        <f t="shared" si="4"/>
        <v>121686.98</v>
      </c>
      <c r="D75" s="79">
        <f t="shared" si="5"/>
        <v>30187.13</v>
      </c>
      <c r="E75" s="78">
        <f t="shared" si="6"/>
        <v>91499.85</v>
      </c>
      <c r="H75" s="80">
        <f t="shared" si="7"/>
        <v>121686.98</v>
      </c>
      <c r="I75" s="78">
        <f t="shared" si="8"/>
        <v>93933.5896</v>
      </c>
      <c r="J75" s="75">
        <f t="shared" si="9"/>
        <v>27753.3904</v>
      </c>
      <c r="K75" s="80">
        <f t="shared" si="10"/>
        <v>93933.5896</v>
      </c>
      <c r="L75" s="78">
        <f t="shared" si="11"/>
        <v>91499.85</v>
      </c>
      <c r="M75" s="75">
        <f t="shared" si="12"/>
        <v>2433.7396</v>
      </c>
    </row>
    <row r="76">
      <c r="A76" s="87">
        <v>310.0</v>
      </c>
      <c r="B76" s="7">
        <f t="shared" si="13"/>
        <v>31794</v>
      </c>
      <c r="C76" s="78">
        <f t="shared" si="4"/>
        <v>123678.66</v>
      </c>
      <c r="D76" s="79">
        <f t="shared" si="5"/>
        <v>30681.21</v>
      </c>
      <c r="E76" s="78">
        <f t="shared" si="6"/>
        <v>92997.45</v>
      </c>
      <c r="H76" s="80">
        <f t="shared" si="7"/>
        <v>123678.66</v>
      </c>
      <c r="I76" s="78">
        <f t="shared" si="8"/>
        <v>95471.0232</v>
      </c>
      <c r="J76" s="75">
        <f t="shared" si="9"/>
        <v>28207.6368</v>
      </c>
      <c r="K76" s="80">
        <f t="shared" si="10"/>
        <v>95471.0232</v>
      </c>
      <c r="L76" s="78">
        <f t="shared" si="11"/>
        <v>92997.45</v>
      </c>
      <c r="M76" s="75">
        <f t="shared" si="12"/>
        <v>2473.5732</v>
      </c>
    </row>
    <row r="77">
      <c r="A77" s="87">
        <v>315.0</v>
      </c>
      <c r="B77" s="7">
        <f t="shared" si="13"/>
        <v>32307</v>
      </c>
      <c r="C77" s="78">
        <f t="shared" si="4"/>
        <v>125674.23</v>
      </c>
      <c r="D77" s="79">
        <f t="shared" si="5"/>
        <v>31176.255</v>
      </c>
      <c r="E77" s="78">
        <f t="shared" si="6"/>
        <v>94497.975</v>
      </c>
      <c r="H77" s="80">
        <f t="shared" si="7"/>
        <v>125674.23</v>
      </c>
      <c r="I77" s="78">
        <f t="shared" si="8"/>
        <v>97011.4596</v>
      </c>
      <c r="J77" s="75">
        <f t="shared" si="9"/>
        <v>28662.7704</v>
      </c>
      <c r="K77" s="80">
        <f t="shared" si="10"/>
        <v>97011.4596</v>
      </c>
      <c r="L77" s="78">
        <f t="shared" si="11"/>
        <v>94497.975</v>
      </c>
      <c r="M77" s="75">
        <f t="shared" si="12"/>
        <v>2513.4846</v>
      </c>
    </row>
    <row r="78">
      <c r="A78" s="87">
        <v>320.0</v>
      </c>
      <c r="B78" s="7">
        <f t="shared" si="13"/>
        <v>32820</v>
      </c>
      <c r="C78" s="78">
        <f t="shared" si="4"/>
        <v>127669.8</v>
      </c>
      <c r="D78" s="79">
        <f t="shared" si="5"/>
        <v>31671.3</v>
      </c>
      <c r="E78" s="78">
        <f t="shared" si="6"/>
        <v>95998.5</v>
      </c>
      <c r="H78" s="80">
        <f t="shared" si="7"/>
        <v>127669.8</v>
      </c>
      <c r="I78" s="78">
        <f t="shared" si="8"/>
        <v>98551.896</v>
      </c>
      <c r="J78" s="75">
        <f t="shared" si="9"/>
        <v>29117.904</v>
      </c>
      <c r="K78" s="80">
        <f t="shared" si="10"/>
        <v>98551.896</v>
      </c>
      <c r="L78" s="78">
        <f t="shared" si="11"/>
        <v>95998.5</v>
      </c>
      <c r="M78" s="75">
        <f t="shared" si="12"/>
        <v>2553.396</v>
      </c>
    </row>
    <row r="79">
      <c r="A79" s="87">
        <v>325.0</v>
      </c>
      <c r="B79" s="7">
        <f t="shared" si="13"/>
        <v>33333</v>
      </c>
      <c r="C79" s="78">
        <f t="shared" si="4"/>
        <v>129665.37</v>
      </c>
      <c r="D79" s="79">
        <f t="shared" si="5"/>
        <v>32166.345</v>
      </c>
      <c r="E79" s="78">
        <f t="shared" si="6"/>
        <v>97499.025</v>
      </c>
      <c r="H79" s="80">
        <f t="shared" si="7"/>
        <v>129665.37</v>
      </c>
      <c r="I79" s="78">
        <f t="shared" si="8"/>
        <v>100092.3324</v>
      </c>
      <c r="J79" s="75">
        <f t="shared" si="9"/>
        <v>29573.0376</v>
      </c>
      <c r="K79" s="80">
        <f t="shared" si="10"/>
        <v>100092.3324</v>
      </c>
      <c r="L79" s="78">
        <f t="shared" si="11"/>
        <v>97499.025</v>
      </c>
      <c r="M79" s="75">
        <f t="shared" si="12"/>
        <v>2593.3074</v>
      </c>
    </row>
    <row r="80">
      <c r="A80" s="87">
        <v>330.0</v>
      </c>
      <c r="B80" s="7">
        <f t="shared" si="13"/>
        <v>33846</v>
      </c>
      <c r="C80" s="78">
        <f t="shared" si="4"/>
        <v>131660.94</v>
      </c>
      <c r="D80" s="79">
        <f t="shared" si="5"/>
        <v>32661.39</v>
      </c>
      <c r="E80" s="78">
        <f t="shared" si="6"/>
        <v>98999.55</v>
      </c>
      <c r="H80" s="80">
        <f t="shared" si="7"/>
        <v>131660.94</v>
      </c>
      <c r="I80" s="78">
        <f t="shared" si="8"/>
        <v>101632.7688</v>
      </c>
      <c r="J80" s="75">
        <f t="shared" si="9"/>
        <v>30028.1712</v>
      </c>
      <c r="K80" s="80">
        <f t="shared" si="10"/>
        <v>101632.7688</v>
      </c>
      <c r="L80" s="78">
        <f t="shared" si="11"/>
        <v>98999.55</v>
      </c>
      <c r="M80" s="75">
        <f t="shared" si="12"/>
        <v>2633.2188</v>
      </c>
    </row>
    <row r="81">
      <c r="A81" s="87">
        <v>335.0</v>
      </c>
      <c r="B81" s="7">
        <f t="shared" si="13"/>
        <v>34358</v>
      </c>
      <c r="C81" s="78">
        <f t="shared" si="4"/>
        <v>133652.62</v>
      </c>
      <c r="D81" s="79">
        <f t="shared" si="5"/>
        <v>33155.47</v>
      </c>
      <c r="E81" s="78">
        <f t="shared" si="6"/>
        <v>100497.15</v>
      </c>
      <c r="H81" s="80">
        <f t="shared" si="7"/>
        <v>133652.62</v>
      </c>
      <c r="I81" s="78">
        <f t="shared" si="8"/>
        <v>103170.2024</v>
      </c>
      <c r="J81" s="75">
        <f t="shared" si="9"/>
        <v>30482.4176</v>
      </c>
      <c r="K81" s="80">
        <f t="shared" si="10"/>
        <v>103170.2024</v>
      </c>
      <c r="L81" s="78">
        <f t="shared" si="11"/>
        <v>100497.15</v>
      </c>
      <c r="M81" s="75">
        <f t="shared" si="12"/>
        <v>2673.0524</v>
      </c>
    </row>
    <row r="82">
      <c r="A82" s="87">
        <v>340.0</v>
      </c>
      <c r="B82" s="7">
        <f t="shared" si="13"/>
        <v>34871</v>
      </c>
      <c r="C82" s="78">
        <f t="shared" si="4"/>
        <v>135648.19</v>
      </c>
      <c r="D82" s="79">
        <f t="shared" si="5"/>
        <v>33650.515</v>
      </c>
      <c r="E82" s="78">
        <f t="shared" si="6"/>
        <v>101997.675</v>
      </c>
      <c r="H82" s="80">
        <f t="shared" si="7"/>
        <v>135648.19</v>
      </c>
      <c r="I82" s="78">
        <f t="shared" si="8"/>
        <v>104710.6388</v>
      </c>
      <c r="J82" s="75">
        <f t="shared" si="9"/>
        <v>30937.5512</v>
      </c>
      <c r="K82" s="80">
        <f t="shared" si="10"/>
        <v>104710.6388</v>
      </c>
      <c r="L82" s="78">
        <f t="shared" si="11"/>
        <v>101997.675</v>
      </c>
      <c r="M82" s="75">
        <f t="shared" si="12"/>
        <v>2712.9638</v>
      </c>
    </row>
    <row r="83">
      <c r="A83" s="87">
        <v>345.0</v>
      </c>
      <c r="B83" s="7">
        <f t="shared" si="13"/>
        <v>35384</v>
      </c>
      <c r="C83" s="78">
        <f t="shared" si="4"/>
        <v>137643.76</v>
      </c>
      <c r="D83" s="79">
        <f t="shared" si="5"/>
        <v>34145.56</v>
      </c>
      <c r="E83" s="78">
        <f t="shared" si="6"/>
        <v>103498.2</v>
      </c>
      <c r="H83" s="80">
        <f t="shared" si="7"/>
        <v>137643.76</v>
      </c>
      <c r="I83" s="78">
        <f t="shared" si="8"/>
        <v>106251.0752</v>
      </c>
      <c r="J83" s="75">
        <f t="shared" si="9"/>
        <v>31392.6848</v>
      </c>
      <c r="K83" s="80">
        <f t="shared" si="10"/>
        <v>106251.0752</v>
      </c>
      <c r="L83" s="78">
        <f t="shared" si="11"/>
        <v>103498.2</v>
      </c>
      <c r="M83" s="75">
        <f t="shared" si="12"/>
        <v>2752.8752</v>
      </c>
    </row>
    <row r="84">
      <c r="A84" s="81">
        <v>350.0</v>
      </c>
      <c r="B84" s="81">
        <f t="shared" si="13"/>
        <v>35897</v>
      </c>
      <c r="C84" s="82">
        <f t="shared" si="4"/>
        <v>139639.33</v>
      </c>
      <c r="D84" s="83">
        <f t="shared" si="5"/>
        <v>34640.605</v>
      </c>
      <c r="E84" s="82">
        <f t="shared" si="6"/>
        <v>104998.725</v>
      </c>
      <c r="H84" s="84">
        <f t="shared" si="7"/>
        <v>139639.33</v>
      </c>
      <c r="I84" s="82">
        <f t="shared" si="8"/>
        <v>107791.5116</v>
      </c>
      <c r="J84" s="85">
        <f t="shared" si="9"/>
        <v>31847.8184</v>
      </c>
      <c r="K84" s="84">
        <f t="shared" si="10"/>
        <v>107791.5116</v>
      </c>
      <c r="L84" s="82">
        <f t="shared" si="11"/>
        <v>104998.725</v>
      </c>
      <c r="M84" s="85">
        <f t="shared" si="12"/>
        <v>2792.7866</v>
      </c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</sheetData>
  <mergeCells count="1">
    <mergeCell ref="A16:E17"/>
  </mergeCells>
  <printOptions/>
  <pageMargins bottom="0.75" footer="0.0" header="0.0" left="0.7" right="0.7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0.75"/>
    <col customWidth="1" min="2" max="2" width="15.63"/>
    <col customWidth="1" min="3" max="3" width="22.75"/>
    <col customWidth="1" min="4" max="4" width="23.38"/>
    <col customWidth="1" hidden="1" min="5" max="5" width="26.25"/>
    <col customWidth="1" hidden="1" min="6" max="6" width="24.0"/>
    <col customWidth="1" hidden="1" min="7" max="7" width="12.5"/>
    <col customWidth="1" hidden="1" min="8" max="8" width="0.13"/>
    <col customWidth="1" min="9" max="26" width="10.63"/>
  </cols>
  <sheetData>
    <row r="1" ht="21.0" customHeight="1">
      <c r="A1" s="88" t="s">
        <v>48</v>
      </c>
      <c r="B1" s="89"/>
      <c r="C1" s="89"/>
      <c r="D1" s="8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0" customHeight="1">
      <c r="A2" s="90" t="s">
        <v>49</v>
      </c>
      <c r="B2" s="91" t="s">
        <v>50</v>
      </c>
      <c r="C2" s="91" t="s">
        <v>51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0" customHeight="1">
      <c r="A3" s="7" t="s">
        <v>52</v>
      </c>
      <c r="B3" s="92">
        <f>-(Prix!B1)</f>
        <v>-2000</v>
      </c>
      <c r="C3" s="92">
        <f>-(Prix!B1)</f>
        <v>-2000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0" customHeight="1">
      <c r="A4" s="7" t="s">
        <v>53</v>
      </c>
      <c r="B4" s="21">
        <f>-(Prix!B9)</f>
        <v>-4857.142857</v>
      </c>
      <c r="C4" s="92">
        <v>0.0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0" customHeight="1">
      <c r="A5" s="7" t="s">
        <v>54</v>
      </c>
      <c r="B5" s="93">
        <v>0.0</v>
      </c>
      <c r="C5" s="92">
        <v>0.0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0" customHeight="1">
      <c r="A6" s="31" t="s">
        <v>55</v>
      </c>
      <c r="B6" s="94">
        <f t="shared" ref="B6:C6" si="1">SUM(B3:B5)</f>
        <v>-6857.142857</v>
      </c>
      <c r="C6" s="94">
        <f t="shared" si="1"/>
        <v>-2000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0" customHeight="1">
      <c r="A7" s="7"/>
      <c r="B7" s="9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 customHeight="1">
      <c r="A8" s="95" t="s">
        <v>56</v>
      </c>
      <c r="B8" s="92">
        <v>-700.0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7"/>
      <c r="B10" s="92"/>
      <c r="C10" s="92"/>
      <c r="D10" s="7"/>
      <c r="E10" s="9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2.75" customHeight="1">
      <c r="A11" s="90" t="s">
        <v>57</v>
      </c>
      <c r="B11" s="90" t="s">
        <v>58</v>
      </c>
      <c r="C11" s="96" t="s">
        <v>59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2.75" customHeight="1">
      <c r="A12" s="7" t="s">
        <v>60</v>
      </c>
      <c r="B12" s="97">
        <v>0.0035</v>
      </c>
      <c r="C12" s="98">
        <v>0.85</v>
      </c>
      <c r="D12" s="7"/>
      <c r="E12" s="9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2.75" customHeight="1">
      <c r="A13" s="7" t="s">
        <v>61</v>
      </c>
      <c r="B13" s="99">
        <v>0.015</v>
      </c>
      <c r="C13" s="98">
        <v>0.15</v>
      </c>
      <c r="D13" s="7"/>
      <c r="E13" s="9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29" t="s">
        <v>62</v>
      </c>
      <c r="B14" s="92">
        <f>-($B$12*'MC sur granulés'!C24)*$C$12-($B$13*'MC sur granulés'!C24)*$C$13</f>
        <v>-104.227882</v>
      </c>
      <c r="C14" s="92"/>
      <c r="D14" s="47"/>
      <c r="E14" s="9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 s="29" t="s">
        <v>63</v>
      </c>
      <c r="B15" s="92">
        <f>-($B$12*'MC sur granulés'!C34)*$C$12-($B$13*'MC sur granulés'!C34)*$C$13</f>
        <v>-208.455764</v>
      </c>
      <c r="C15" s="92"/>
      <c r="D15" s="7"/>
      <c r="E15" s="9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2.75" customHeight="1">
      <c r="A16" s="29" t="s">
        <v>64</v>
      </c>
      <c r="B16" s="92">
        <f>-($B$12*'MC sur granulés'!C44)*$C$12-($B$13*'MC sur granulés'!C44)*$C$13</f>
        <v>-312.683646</v>
      </c>
      <c r="C16" s="92"/>
      <c r="D16" s="47"/>
      <c r="E16" s="9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29" t="s">
        <v>65</v>
      </c>
      <c r="B17" s="92">
        <f>-($B$12*'MC sur granulés'!C54)*$C$12-($B$13*'MC sur granulés'!C54)*$C$13</f>
        <v>-416.911528</v>
      </c>
      <c r="C17" s="92"/>
      <c r="D17" s="47"/>
      <c r="E17" s="9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 s="29" t="s">
        <v>66</v>
      </c>
      <c r="B18" s="92">
        <f>-($B$12*'MC sur granulés'!C64)*$C$12-($B$13*'MC sur granulés'!C64)*$C$13</f>
        <v>-521.1597353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 s="29" t="s">
        <v>67</v>
      </c>
      <c r="B19" s="92">
        <f>-($B$12*'MC sur granulés'!C74)*$C$12-($B$13*'MC sur granulés'!C74)*$C$13</f>
        <v>-625.3876173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2.75" customHeight="1">
      <c r="A21" s="90" t="s">
        <v>68</v>
      </c>
      <c r="B21" s="91"/>
      <c r="C21" s="7"/>
      <c r="D21" s="7"/>
      <c r="E21" s="90" t="s">
        <v>69</v>
      </c>
      <c r="F21" s="9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 customHeight="1">
      <c r="A22" s="7" t="s">
        <v>70</v>
      </c>
      <c r="B22" s="7" t="s">
        <v>71</v>
      </c>
      <c r="C22" s="7"/>
      <c r="D22" s="7"/>
      <c r="E22" s="7" t="s">
        <v>70</v>
      </c>
      <c r="F22" s="7" t="s">
        <v>71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 s="7">
        <f>'MC sur granulés'!A24</f>
        <v>50</v>
      </c>
      <c r="B23" s="92">
        <f>'MC sur granulés'!D24</f>
        <v>4948.52</v>
      </c>
      <c r="C23" s="7"/>
      <c r="D23" s="7"/>
      <c r="E23" s="7">
        <f>'MC sur granulés'!A24</f>
        <v>50</v>
      </c>
      <c r="F23" s="92">
        <f>'MC sur granulés'!J24</f>
        <v>4549.5616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7">
        <f>'MC sur granulés'!A34</f>
        <v>100</v>
      </c>
      <c r="B24" s="92">
        <f>'MC sur granulés'!D34</f>
        <v>9897.04</v>
      </c>
      <c r="C24" s="7"/>
      <c r="D24" s="7"/>
      <c r="E24" s="7">
        <f>'MC sur granulés'!A34</f>
        <v>100</v>
      </c>
      <c r="F24" s="92">
        <f>'MC sur granulés'!J34</f>
        <v>9099.1232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7">
        <f>'MC sur granulés'!A44</f>
        <v>150</v>
      </c>
      <c r="B25" s="92">
        <f>'MC sur granulés'!D44</f>
        <v>14845.56</v>
      </c>
      <c r="C25" s="7"/>
      <c r="D25" s="7"/>
      <c r="E25" s="7">
        <f>'MC sur granulés'!A44</f>
        <v>150</v>
      </c>
      <c r="F25" s="92">
        <f>'MC sur granulés'!J44</f>
        <v>13648.6848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7">
        <f>'MC sur granulés'!A54</f>
        <v>200</v>
      </c>
      <c r="B26" s="92">
        <f>'MC sur granulés'!D54</f>
        <v>19794.08</v>
      </c>
      <c r="C26" s="7"/>
      <c r="D26" s="7"/>
      <c r="E26" s="7">
        <f>'MC sur granulés'!A54</f>
        <v>200</v>
      </c>
      <c r="F26" s="92">
        <f>'MC sur granulés'!J54</f>
        <v>18198.2464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7">
        <f>'MC sur granulés'!A64</f>
        <v>250</v>
      </c>
      <c r="B27" s="92">
        <f>'MC sur granulés'!D64</f>
        <v>24743.565</v>
      </c>
      <c r="C27" s="7"/>
      <c r="D27" s="7"/>
      <c r="E27" s="7">
        <f>'MC sur granulés'!A64</f>
        <v>250</v>
      </c>
      <c r="F27" s="92">
        <f>'MC sur granulés'!J64</f>
        <v>22748.6952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7">
        <f>'MC sur granulés'!A74</f>
        <v>300</v>
      </c>
      <c r="B28" s="92">
        <f>'MC sur granulés'!D74</f>
        <v>29692.085</v>
      </c>
      <c r="C28" s="7"/>
      <c r="D28" s="7"/>
      <c r="E28" s="7">
        <f>'MC sur granulés'!A74</f>
        <v>300</v>
      </c>
      <c r="F28" s="92">
        <f>'MC sur granulés'!J74</f>
        <v>27298.2568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90" t="s">
        <v>72</v>
      </c>
      <c r="B31" s="90" t="s">
        <v>73</v>
      </c>
      <c r="C31" s="100" t="s">
        <v>74</v>
      </c>
      <c r="D31" s="7"/>
      <c r="E31" s="90" t="s">
        <v>75</v>
      </c>
      <c r="F31" s="90" t="s">
        <v>76</v>
      </c>
      <c r="G31" s="90" t="s">
        <v>77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90" t="s">
        <v>70</v>
      </c>
      <c r="B32" s="90"/>
      <c r="C32" s="90"/>
      <c r="D32" s="7"/>
      <c r="E32" s="90" t="s">
        <v>70</v>
      </c>
      <c r="F32" s="90"/>
      <c r="G32" s="9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7">
        <f>'MC sur granulés'!A24</f>
        <v>50</v>
      </c>
      <c r="B33" s="92">
        <f t="shared" ref="B33:B34" si="2">$B$6+B14+B23</f>
        <v>-2012.850739</v>
      </c>
      <c r="C33" s="92">
        <f t="shared" ref="C33:C34" si="3">$C$6+B14+B23</f>
        <v>2844.292118</v>
      </c>
      <c r="D33" s="7"/>
      <c r="E33" s="7">
        <f>'MC sur granulés'!A24</f>
        <v>50</v>
      </c>
      <c r="F33" s="92">
        <f t="shared" ref="F33:F34" si="4">$B$6+B14+F23</f>
        <v>-2411.809139</v>
      </c>
      <c r="G33" s="92">
        <f t="shared" ref="G33:G34" si="5">$C$6+B14+F23</f>
        <v>2445.333718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7">
        <f>'MC sur granulés'!A34</f>
        <v>100</v>
      </c>
      <c r="B34" s="92">
        <f t="shared" si="2"/>
        <v>2831.441379</v>
      </c>
      <c r="C34" s="92">
        <f t="shared" si="3"/>
        <v>7688.584236</v>
      </c>
      <c r="D34" s="7"/>
      <c r="E34" s="7">
        <f>'MC sur granulés'!A34</f>
        <v>100</v>
      </c>
      <c r="F34" s="92">
        <f t="shared" si="4"/>
        <v>2033.524579</v>
      </c>
      <c r="G34" s="92">
        <f t="shared" si="5"/>
        <v>6890.667436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7">
        <f>'MC sur granulés'!A44</f>
        <v>150</v>
      </c>
      <c r="B35" s="92">
        <f t="shared" ref="B35:B36" si="6">$B$6+B16+B25+$B$8</f>
        <v>6975.733497</v>
      </c>
      <c r="C35" s="92">
        <f t="shared" ref="C35:C36" si="7">$C$6+B16+B25+$B$8</f>
        <v>11832.87635</v>
      </c>
      <c r="D35" s="95" t="s">
        <v>78</v>
      </c>
      <c r="E35" s="7">
        <f>'MC sur granulés'!A44</f>
        <v>150</v>
      </c>
      <c r="F35" s="92">
        <f t="shared" ref="F35:F36" si="8">$B$6+B16+F25+$B$8</f>
        <v>5778.858297</v>
      </c>
      <c r="G35" s="92">
        <f t="shared" ref="G35:G36" si="9">$C$6+B16+F25+$B$8</f>
        <v>10636.00115</v>
      </c>
      <c r="H35" s="95" t="s">
        <v>78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7">
        <f>'MC sur granulés'!A54</f>
        <v>200</v>
      </c>
      <c r="B36" s="92">
        <f t="shared" si="6"/>
        <v>11820.02561</v>
      </c>
      <c r="C36" s="92">
        <f t="shared" si="7"/>
        <v>16677.16847</v>
      </c>
      <c r="D36" s="7"/>
      <c r="E36" s="7">
        <f>'MC sur granulés'!A54</f>
        <v>200</v>
      </c>
      <c r="F36" s="92">
        <f t="shared" si="8"/>
        <v>10224.19201</v>
      </c>
      <c r="G36" s="92">
        <f t="shared" si="9"/>
        <v>15081.33487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7">
        <f>'MC sur granulés'!A64</f>
        <v>250</v>
      </c>
      <c r="B37" s="92">
        <f t="shared" ref="B37:B38" si="10">$B$6+B18+B27+$B$8*2</f>
        <v>15965.26241</v>
      </c>
      <c r="C37" s="92">
        <f t="shared" ref="C37:C38" si="11">$C$6+B18+B27+$B$8*2</f>
        <v>20822.40526</v>
      </c>
      <c r="D37" s="95" t="s">
        <v>79</v>
      </c>
      <c r="E37" s="7">
        <f>'MC sur granulés'!A64</f>
        <v>250</v>
      </c>
      <c r="F37" s="92">
        <f t="shared" ref="F37:F38" si="12">$B$6+B18+F27+$B$8*2</f>
        <v>13970.39261</v>
      </c>
      <c r="G37" s="92">
        <f t="shared" ref="G37:G38" si="13">$C$6+B18+F27+$B$8*2</f>
        <v>18827.53546</v>
      </c>
      <c r="H37" s="95" t="s">
        <v>79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7">
        <f>'MC sur granulés'!A74</f>
        <v>300</v>
      </c>
      <c r="B38" s="92">
        <f t="shared" si="10"/>
        <v>20809.55453</v>
      </c>
      <c r="C38" s="92">
        <f t="shared" si="11"/>
        <v>25666.69738</v>
      </c>
      <c r="D38" s="7"/>
      <c r="E38" s="7">
        <f>'MC sur granulés'!A74</f>
        <v>300</v>
      </c>
      <c r="F38" s="92">
        <f t="shared" si="12"/>
        <v>18415.72633</v>
      </c>
      <c r="G38" s="92">
        <f t="shared" si="13"/>
        <v>23272.86918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101" t="s">
        <v>80</v>
      </c>
      <c r="B41" s="101"/>
      <c r="C41" s="101"/>
      <c r="D41" s="7"/>
      <c r="E41" s="101" t="s">
        <v>80</v>
      </c>
      <c r="F41" s="101"/>
      <c r="G41" s="10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102" t="s">
        <v>81</v>
      </c>
      <c r="B42" s="103">
        <f>ABS(Prix!B3)/'MC sur granulés'!D19*'MC sur granulés'!B2/1000</f>
        <v>343.5233161</v>
      </c>
      <c r="C42" s="36" t="s">
        <v>82</v>
      </c>
      <c r="D42" s="7"/>
      <c r="E42" s="104" t="s">
        <v>83</v>
      </c>
      <c r="F42" s="103">
        <f>ABS(Prix!B3)/'MC sur granulés'!J19*'MC sur granulés'!B2/1000</f>
        <v>373.6474301</v>
      </c>
      <c r="G42" s="36" t="s">
        <v>82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100" t="s">
        <v>84</v>
      </c>
      <c r="B45" s="90" t="s">
        <v>73</v>
      </c>
      <c r="C45" s="100" t="s">
        <v>74</v>
      </c>
      <c r="D45" s="7"/>
      <c r="E45" s="100" t="s">
        <v>84</v>
      </c>
      <c r="F45" s="90" t="s">
        <v>76</v>
      </c>
      <c r="G45" s="90" t="s">
        <v>77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102" t="s">
        <v>81</v>
      </c>
      <c r="B46" s="105">
        <f>ABS(B6)/'MC sur granulés'!D19*'MC sur granulés'!B2/1000</f>
        <v>69.28201332</v>
      </c>
      <c r="C46" s="105">
        <f>ABS(C6)/'MC sur granulés'!D19*'MC sur granulés'!B2/1000</f>
        <v>20.20725389</v>
      </c>
      <c r="D46" s="106">
        <f>C46/B46-1</f>
        <v>-0.7083333333</v>
      </c>
      <c r="E46" s="104" t="s">
        <v>83</v>
      </c>
      <c r="F46" s="105">
        <f>ABS(B6)/'MC sur granulés'!J19*'MC sur granulés'!B2/1000</f>
        <v>75.3574649</v>
      </c>
      <c r="G46" s="105">
        <f>ABS(C6)/'MC sur granulés'!J19*'MC sur granulés'!B2/1000</f>
        <v>21.9792606</v>
      </c>
      <c r="H46" s="106">
        <f>G46/F46-1</f>
        <v>-0.7083333333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100" t="s">
        <v>85</v>
      </c>
      <c r="B49" s="90" t="s">
        <v>73</v>
      </c>
      <c r="C49" s="100" t="s">
        <v>74</v>
      </c>
      <c r="D49" s="7"/>
      <c r="E49" s="100" t="s">
        <v>85</v>
      </c>
      <c r="F49" s="90" t="s">
        <v>76</v>
      </c>
      <c r="G49" s="90" t="s">
        <v>77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102" t="s">
        <v>81</v>
      </c>
      <c r="B50" s="105">
        <f>ABS(B6)/'MC sur granulés'!D19</f>
        <v>7105.84752</v>
      </c>
      <c r="C50" s="105">
        <f>ABS(C6)/'MC sur granulés'!D19</f>
        <v>2072.53886</v>
      </c>
      <c r="D50" s="7"/>
      <c r="E50" s="104" t="s">
        <v>83</v>
      </c>
      <c r="F50" s="105">
        <f>ABS(B6)/'MC sur granulés'!J19</f>
        <v>7728.970759</v>
      </c>
      <c r="G50" s="105">
        <f>ABS(C6)/'MC sur granulés'!J19</f>
        <v>2254.283138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100" t="s">
        <v>86</v>
      </c>
      <c r="B53" s="90" t="s">
        <v>73</v>
      </c>
      <c r="C53" s="90" t="s">
        <v>87</v>
      </c>
      <c r="D53" s="7"/>
      <c r="E53" s="100" t="s">
        <v>86</v>
      </c>
      <c r="F53" s="90" t="s">
        <v>76</v>
      </c>
      <c r="G53" s="90" t="s">
        <v>77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102" t="s">
        <v>81</v>
      </c>
      <c r="B54" s="7"/>
      <c r="C54" s="7"/>
      <c r="D54" s="7"/>
      <c r="E54" s="104" t="s">
        <v>83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7" t="s">
        <v>88</v>
      </c>
      <c r="B55" s="105">
        <f t="shared" ref="B55:C55" si="14">B50/2</f>
        <v>3552.92376</v>
      </c>
      <c r="C55" s="105">
        <f t="shared" si="14"/>
        <v>1036.26943</v>
      </c>
      <c r="D55" s="7" t="s">
        <v>3</v>
      </c>
      <c r="E55" s="7" t="s">
        <v>88</v>
      </c>
      <c r="F55" s="105">
        <f t="shared" ref="F55:G55" si="15">F50/2</f>
        <v>3864.485379</v>
      </c>
      <c r="G55" s="105">
        <f t="shared" si="15"/>
        <v>1127.141569</v>
      </c>
      <c r="H55" s="7" t="s">
        <v>3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50" t="s">
        <v>89</v>
      </c>
      <c r="B56" s="107">
        <f t="shared" ref="B56:C56" si="16">B50/4</f>
        <v>1776.46188</v>
      </c>
      <c r="C56" s="107">
        <f t="shared" si="16"/>
        <v>518.134715</v>
      </c>
      <c r="D56" s="7" t="s">
        <v>3</v>
      </c>
      <c r="E56" s="50" t="s">
        <v>89</v>
      </c>
      <c r="F56" s="107">
        <f t="shared" ref="F56:G56" si="17">F50/4</f>
        <v>1932.24269</v>
      </c>
      <c r="G56" s="107">
        <f t="shared" si="17"/>
        <v>563.5707845</v>
      </c>
      <c r="H56" s="7" t="s">
        <v>3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7" t="s">
        <v>88</v>
      </c>
      <c r="B57" s="105">
        <f t="shared" ref="B57:C57" si="18">B50/2/12</f>
        <v>296.07698</v>
      </c>
      <c r="C57" s="105">
        <f t="shared" si="18"/>
        <v>86.35578584</v>
      </c>
      <c r="D57" s="7" t="s">
        <v>90</v>
      </c>
      <c r="E57" s="7" t="s">
        <v>88</v>
      </c>
      <c r="F57" s="105">
        <f t="shared" ref="F57:G57" si="19">F50/2/12</f>
        <v>322.0404483</v>
      </c>
      <c r="G57" s="105">
        <f t="shared" si="19"/>
        <v>93.92846408</v>
      </c>
      <c r="H57" s="7" t="s">
        <v>90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50" t="s">
        <v>89</v>
      </c>
      <c r="B58" s="107">
        <f t="shared" ref="B58:C58" si="20">B50/4/12</f>
        <v>148.03849</v>
      </c>
      <c r="C58" s="107">
        <f t="shared" si="20"/>
        <v>43.17789292</v>
      </c>
      <c r="D58" s="7" t="s">
        <v>90</v>
      </c>
      <c r="E58" s="50" t="s">
        <v>89</v>
      </c>
      <c r="F58" s="107">
        <f t="shared" ref="F58:G58" si="21">F50/4/12</f>
        <v>161.0202241</v>
      </c>
      <c r="G58" s="107">
        <f t="shared" si="21"/>
        <v>46.96423204</v>
      </c>
      <c r="H58" s="7" t="s">
        <v>90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 s="7" t="s">
        <v>88</v>
      </c>
      <c r="B59" s="105">
        <f t="shared" ref="B59:C59" si="22">B50/2/52</f>
        <v>68.32545693</v>
      </c>
      <c r="C59" s="105">
        <f t="shared" si="22"/>
        <v>19.92825827</v>
      </c>
      <c r="D59" s="7" t="s">
        <v>91</v>
      </c>
      <c r="E59" s="7" t="s">
        <v>88</v>
      </c>
      <c r="F59" s="105">
        <f t="shared" ref="F59:G59" si="23">F50/2/52</f>
        <v>74.31702653</v>
      </c>
      <c r="G59" s="105">
        <f t="shared" si="23"/>
        <v>21.6757994</v>
      </c>
      <c r="H59" s="7" t="s">
        <v>91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7" t="s">
        <v>89</v>
      </c>
      <c r="B60" s="105">
        <f t="shared" ref="B60:C60" si="24">B50/4/52</f>
        <v>34.16272846</v>
      </c>
      <c r="C60" s="105">
        <f t="shared" si="24"/>
        <v>9.964129135</v>
      </c>
      <c r="D60" s="7" t="s">
        <v>91</v>
      </c>
      <c r="E60" s="7" t="s">
        <v>89</v>
      </c>
      <c r="F60" s="105">
        <f t="shared" ref="F60:G60" si="25">F50/4/52</f>
        <v>37.15851326</v>
      </c>
      <c r="G60" s="105">
        <f t="shared" si="25"/>
        <v>10.8378997</v>
      </c>
      <c r="H60" s="7" t="s">
        <v>91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100" t="s">
        <v>92</v>
      </c>
      <c r="B62" s="100"/>
      <c r="C62" s="100"/>
      <c r="D62" s="7"/>
      <c r="E62" s="100" t="s">
        <v>92</v>
      </c>
      <c r="F62" s="100"/>
      <c r="G62" s="10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102" t="s">
        <v>81</v>
      </c>
      <c r="B63" s="7"/>
      <c r="C63" s="7"/>
      <c r="D63" s="7"/>
      <c r="E63" s="104" t="s">
        <v>83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7" t="s">
        <v>93</v>
      </c>
      <c r="B64" s="7" t="s">
        <v>94</v>
      </c>
      <c r="C64" s="7"/>
      <c r="D64" s="7"/>
      <c r="E64" s="7" t="s">
        <v>93</v>
      </c>
      <c r="F64" s="7" t="s">
        <v>94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7">
        <f>'MC sur granulés'!A24</f>
        <v>50</v>
      </c>
      <c r="B65" s="108">
        <f>Prix!$B$3/'MC sur granulés'!D24</f>
        <v>6.870741151</v>
      </c>
      <c r="C65" s="7" t="s">
        <v>95</v>
      </c>
      <c r="D65" s="7"/>
      <c r="E65" s="7">
        <f>'MC sur granulés'!A24</f>
        <v>50</v>
      </c>
      <c r="F65" s="108">
        <f>Prix!$B$3/'MC sur granulés'!J24</f>
        <v>7.473247532</v>
      </c>
      <c r="G65" s="7" t="s">
        <v>95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7">
        <f>'MC sur granulés'!A26</f>
        <v>60</v>
      </c>
      <c r="B66" s="108">
        <f>Prix!$B$3/'MC sur granulés'!D26</f>
        <v>5.72617595</v>
      </c>
      <c r="C66" s="7" t="s">
        <v>95</v>
      </c>
      <c r="D66" s="7"/>
      <c r="E66" s="7">
        <f>'MC sur granulés'!A26</f>
        <v>60</v>
      </c>
      <c r="F66" s="108">
        <f>Prix!$B$3/'MC sur granulés'!J26</f>
        <v>6.228313562</v>
      </c>
      <c r="G66" s="7" t="s">
        <v>95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7">
        <f>'MC sur granulés'!A28</f>
        <v>70</v>
      </c>
      <c r="B67" s="108">
        <f>Prix!$B$3/'MC sur granulés'!D28</f>
        <v>4.907808974</v>
      </c>
      <c r="C67" s="7" t="s">
        <v>95</v>
      </c>
      <c r="D67" s="7"/>
      <c r="E67" s="7">
        <f>'MC sur granulés'!A28</f>
        <v>70</v>
      </c>
      <c r="F67" s="108">
        <f>Prix!$B$3/'MC sur granulés'!J28</f>
        <v>5.338182664</v>
      </c>
      <c r="G67" s="7" t="s">
        <v>95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7">
        <f>'MC sur granulés'!A30</f>
        <v>80</v>
      </c>
      <c r="B68" s="108">
        <f>Prix!$B$3/'MC sur granulés'!D30</f>
        <v>4.294108546</v>
      </c>
      <c r="C68" s="7" t="s">
        <v>95</v>
      </c>
      <c r="D68" s="7"/>
      <c r="E68" s="7">
        <f>'MC sur granulés'!A30</f>
        <v>80</v>
      </c>
      <c r="F68" s="108">
        <f>Prix!$B$3/'MC sur granulés'!J30</f>
        <v>4.670665856</v>
      </c>
      <c r="G68" s="7" t="s">
        <v>95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7">
        <f>'MC sur granulés'!A32</f>
        <v>90</v>
      </c>
      <c r="B69" s="108">
        <f>Prix!$B$3/'MC sur granulés'!D32</f>
        <v>3.817243838</v>
      </c>
      <c r="C69" s="7" t="s">
        <v>95</v>
      </c>
      <c r="D69" s="7"/>
      <c r="E69" s="7">
        <f>'MC sur granulés'!A32</f>
        <v>90</v>
      </c>
      <c r="F69" s="108">
        <f>Prix!$B$3/'MC sur granulés'!J32</f>
        <v>4.151984111</v>
      </c>
      <c r="G69" s="7" t="s">
        <v>95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7">
        <f>'MC sur granulés'!A34</f>
        <v>100</v>
      </c>
      <c r="B70" s="108">
        <f>Prix!$B$3/'MC sur granulés'!D34</f>
        <v>3.435370575</v>
      </c>
      <c r="C70" s="7" t="s">
        <v>95</v>
      </c>
      <c r="D70" s="7"/>
      <c r="E70" s="7">
        <f>'MC sur granulés'!A34</f>
        <v>100</v>
      </c>
      <c r="F70" s="108">
        <f>Prix!$B$3/'MC sur granulés'!J34</f>
        <v>3.736623766</v>
      </c>
      <c r="G70" s="7" t="s">
        <v>95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7">
        <f>'MC sur granulés'!A39</f>
        <v>125</v>
      </c>
      <c r="B71" s="108">
        <f>Prix!$B$3/'MC sur granulés'!D39</f>
        <v>2.74829646</v>
      </c>
      <c r="C71" s="7" t="s">
        <v>95</v>
      </c>
      <c r="D71" s="7"/>
      <c r="E71" s="7">
        <f>'MC sur granulés'!A39</f>
        <v>125</v>
      </c>
      <c r="F71" s="108">
        <f>Prix!$B$3/'MC sur granulés'!J39</f>
        <v>2.989299013</v>
      </c>
      <c r="G71" s="7" t="s">
        <v>95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">
        <f>'MC sur granulés'!A44</f>
        <v>150</v>
      </c>
      <c r="B72" s="108">
        <f>Prix!$B$3/'MC sur granulés'!D44</f>
        <v>2.29024705</v>
      </c>
      <c r="C72" s="7" t="s">
        <v>95</v>
      </c>
      <c r="D72" s="7"/>
      <c r="E72" s="7">
        <f>'MC sur granulés'!A44</f>
        <v>150</v>
      </c>
      <c r="F72" s="108">
        <f>Prix!$B$3/'MC sur granulés'!J44</f>
        <v>2.491082511</v>
      </c>
      <c r="G72" s="7" t="s">
        <v>95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7">
        <f>'MC sur granulés'!A49</f>
        <v>175</v>
      </c>
      <c r="B73" s="108">
        <f>Prix!$B$3/'MC sur granulés'!D49</f>
        <v>1.9630689</v>
      </c>
      <c r="C73" s="7" t="s">
        <v>95</v>
      </c>
      <c r="D73" s="7"/>
      <c r="E73" s="7">
        <f>'MC sur granulés'!A49</f>
        <v>175</v>
      </c>
      <c r="F73" s="108">
        <f>Prix!$B$3/'MC sur granulés'!J49</f>
        <v>2.135213581</v>
      </c>
      <c r="G73" s="7" t="s">
        <v>95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conditionalFormatting sqref="B33:C38">
    <cfRule type="cellIs" dxfId="0" priority="1" operator="lessThanOrEqual">
      <formula>0</formula>
    </cfRule>
  </conditionalFormatting>
  <conditionalFormatting sqref="F33:F38">
    <cfRule type="cellIs" dxfId="0" priority="2" operator="lessThanOrEqual">
      <formula>0</formula>
    </cfRule>
  </conditionalFormatting>
  <printOptions/>
  <pageMargins bottom="0.75" footer="0.0" header="0.0" left="0.7" right="0.7" top="0.75"/>
  <pageSetup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7.75"/>
    <col customWidth="1" min="2" max="8" width="21.13"/>
    <col customWidth="1" min="9" max="9" width="23.25"/>
    <col customWidth="1" min="10" max="10" width="30.63"/>
    <col customWidth="1" min="11" max="11" width="22.5"/>
    <col customWidth="1" hidden="1" min="12" max="12" width="23.25"/>
    <col customWidth="1" hidden="1" min="13" max="14" width="21.13"/>
    <col customWidth="1" min="15" max="16" width="21.13"/>
    <col customWidth="1" min="17" max="17" width="18.25"/>
    <col customWidth="1" min="18" max="18" width="22.5"/>
    <col customWidth="1" min="19" max="19" width="24.75"/>
    <col customWidth="1" min="20" max="20" width="23.38"/>
    <col customWidth="1" min="21" max="45" width="10.63"/>
  </cols>
  <sheetData>
    <row r="1" ht="13.5" customHeight="1">
      <c r="A1" s="109" t="s">
        <v>96</v>
      </c>
      <c r="B1" s="110" t="s">
        <v>97</v>
      </c>
      <c r="C1" s="111" t="s">
        <v>98</v>
      </c>
      <c r="D1" s="111" t="s">
        <v>99</v>
      </c>
      <c r="E1" s="111" t="s">
        <v>100</v>
      </c>
      <c r="F1" s="111" t="s">
        <v>101</v>
      </c>
      <c r="G1" s="111" t="s">
        <v>102</v>
      </c>
      <c r="H1" s="111" t="s">
        <v>103</v>
      </c>
      <c r="I1" s="111" t="s">
        <v>104</v>
      </c>
      <c r="J1" s="112" t="s">
        <v>105</v>
      </c>
      <c r="K1" s="110" t="s">
        <v>106</v>
      </c>
      <c r="L1" s="113" t="s">
        <v>107</v>
      </c>
      <c r="M1" s="113" t="s">
        <v>108</v>
      </c>
      <c r="N1" s="113" t="s">
        <v>109</v>
      </c>
      <c r="O1" s="114" t="s">
        <v>110</v>
      </c>
      <c r="P1" s="115" t="s">
        <v>111</v>
      </c>
      <c r="Q1" s="115" t="s">
        <v>112</v>
      </c>
      <c r="R1" s="113" t="s">
        <v>113</v>
      </c>
      <c r="S1" s="116" t="s">
        <v>114</v>
      </c>
      <c r="T1" s="117" t="s">
        <v>115</v>
      </c>
    </row>
    <row r="2" ht="13.5" hidden="1" customHeight="1">
      <c r="A2" s="118">
        <v>3.9</v>
      </c>
      <c r="B2" s="119">
        <f>ROUND(15*(A2/'MC sur granulés'!$B$3),2)</f>
        <v>2.54</v>
      </c>
      <c r="C2" s="119"/>
      <c r="D2" s="119"/>
      <c r="E2" s="119"/>
      <c r="F2" s="119"/>
      <c r="G2" s="119"/>
      <c r="H2" s="119"/>
      <c r="I2" s="119"/>
      <c r="J2" s="119">
        <f t="shared" ref="J2:K2" si="1">A2/1.1</f>
        <v>3.545454545</v>
      </c>
      <c r="K2" s="119">
        <f t="shared" si="1"/>
        <v>2.309090909</v>
      </c>
      <c r="L2" s="118">
        <f>'MC sur granulés'!$C$9/1000*15</f>
        <v>4.5</v>
      </c>
      <c r="M2" s="119">
        <f t="shared" ref="M2:M412" si="3">J2-L2</f>
        <v>-0.9545454545</v>
      </c>
      <c r="N2" s="120">
        <f t="shared" ref="N2:N412" si="4">M2/J2</f>
        <v>-0.2692307692</v>
      </c>
      <c r="O2" s="119">
        <f>'MC sur granulés'!$C$10</f>
        <v>2.925</v>
      </c>
      <c r="P2" s="119">
        <f t="shared" ref="P2:P412" si="5">K2-O2</f>
        <v>-0.6159090909</v>
      </c>
      <c r="Q2" s="120">
        <f t="shared" ref="Q2:Q412" si="6">M2/J2</f>
        <v>-0.2692307692</v>
      </c>
      <c r="R2" s="121">
        <f>ABS('Prévisionnel Exploitation'!$B$6)/M2*15/1000</f>
        <v>-107.755102</v>
      </c>
      <c r="S2" s="121">
        <f>ABS('Prévisionnel Exploitation'!$B$6)/P2*'MC sur granulés'!$B$2/1000</f>
        <v>-108.5503426</v>
      </c>
      <c r="T2" s="121">
        <f>(S2/('MC sur granulés'!$B$2/1000)*K2)/1000</f>
        <v>-25.70795994</v>
      </c>
    </row>
    <row r="3" ht="13.5" hidden="1" customHeight="1">
      <c r="A3" s="118">
        <v>3.91</v>
      </c>
      <c r="B3" s="119">
        <f>ROUND(15*(A3/'MC sur granulés'!$B$3),2)</f>
        <v>2.54</v>
      </c>
      <c r="C3" s="119"/>
      <c r="D3" s="119"/>
      <c r="E3" s="119"/>
      <c r="F3" s="119"/>
      <c r="G3" s="119"/>
      <c r="H3" s="119"/>
      <c r="I3" s="119"/>
      <c r="J3" s="119">
        <f t="shared" ref="J3:K3" si="2">A3/1.1</f>
        <v>3.554545455</v>
      </c>
      <c r="K3" s="119">
        <f t="shared" si="2"/>
        <v>2.309090909</v>
      </c>
      <c r="L3" s="118">
        <f>'MC sur granulés'!$C$9/1000*15</f>
        <v>4.5</v>
      </c>
      <c r="M3" s="119">
        <f t="shared" si="3"/>
        <v>-0.9454545455</v>
      </c>
      <c r="N3" s="120">
        <f t="shared" si="4"/>
        <v>-0.2659846547</v>
      </c>
      <c r="O3" s="119">
        <f>'MC sur granulés'!$C$10</f>
        <v>2.925</v>
      </c>
      <c r="P3" s="119">
        <f t="shared" si="5"/>
        <v>-0.6159090909</v>
      </c>
      <c r="Q3" s="120">
        <f t="shared" si="6"/>
        <v>-0.2659846547</v>
      </c>
      <c r="R3" s="121">
        <f>ABS('Prévisionnel Exploitation'!$B$6)/M3*15/1000</f>
        <v>-108.7912088</v>
      </c>
      <c r="S3" s="121">
        <f>ABS('Prévisionnel Exploitation'!$B$6)/P3*'MC sur granulés'!$B$2/1000</f>
        <v>-108.5503426</v>
      </c>
      <c r="T3" s="121">
        <f>(S3/('MC sur granulés'!$B$2/1000)*K3)/1000</f>
        <v>-25.70795994</v>
      </c>
    </row>
    <row r="4" ht="13.5" hidden="1" customHeight="1">
      <c r="A4" s="118">
        <v>3.92</v>
      </c>
      <c r="B4" s="119">
        <f>ROUND(15*(A4/'MC sur granulés'!$B$3),2)</f>
        <v>2.55</v>
      </c>
      <c r="C4" s="119"/>
      <c r="D4" s="119"/>
      <c r="E4" s="119"/>
      <c r="F4" s="119"/>
      <c r="G4" s="119"/>
      <c r="H4" s="119"/>
      <c r="I4" s="119"/>
      <c r="J4" s="119">
        <f t="shared" ref="J4:K4" si="7">A4/1.1</f>
        <v>3.563636364</v>
      </c>
      <c r="K4" s="119">
        <f t="shared" si="7"/>
        <v>2.318181818</v>
      </c>
      <c r="L4" s="118">
        <f>'MC sur granulés'!$C$9/1000*15</f>
        <v>4.5</v>
      </c>
      <c r="M4" s="119">
        <f t="shared" si="3"/>
        <v>-0.9363636364</v>
      </c>
      <c r="N4" s="120">
        <f t="shared" si="4"/>
        <v>-0.262755102</v>
      </c>
      <c r="O4" s="119">
        <f>'MC sur granulés'!$C$10</f>
        <v>2.925</v>
      </c>
      <c r="P4" s="119">
        <f t="shared" si="5"/>
        <v>-0.6068181818</v>
      </c>
      <c r="Q4" s="120">
        <f t="shared" si="6"/>
        <v>-0.262755102</v>
      </c>
      <c r="R4" s="121">
        <f>ABS('Prévisionnel Exploitation'!$B$6)/M4*15/1000</f>
        <v>-109.8474341</v>
      </c>
      <c r="S4" s="121">
        <f>ABS('Prévisionnel Exploitation'!$B$6)/P4*'MC sur granulés'!$B$2/1000</f>
        <v>-110.176565</v>
      </c>
      <c r="T4" s="121">
        <f>(S4/('MC sur granulés'!$B$2/1000)*K4)/1000</f>
        <v>-26.19582665</v>
      </c>
    </row>
    <row r="5" ht="13.5" hidden="1" customHeight="1">
      <c r="A5" s="118">
        <v>3.93</v>
      </c>
      <c r="B5" s="119">
        <f>ROUND(15*(A5/'MC sur granulés'!$B$3),2)</f>
        <v>2.55</v>
      </c>
      <c r="C5" s="119"/>
      <c r="D5" s="119"/>
      <c r="E5" s="119"/>
      <c r="F5" s="119"/>
      <c r="G5" s="119"/>
      <c r="H5" s="119"/>
      <c r="I5" s="119"/>
      <c r="J5" s="119">
        <f t="shared" ref="J5:K5" si="8">A5/1.1</f>
        <v>3.572727273</v>
      </c>
      <c r="K5" s="119">
        <f t="shared" si="8"/>
        <v>2.318181818</v>
      </c>
      <c r="L5" s="118">
        <f>'MC sur granulés'!$C$9/1000*15</f>
        <v>4.5</v>
      </c>
      <c r="M5" s="119">
        <f t="shared" si="3"/>
        <v>-0.9272727273</v>
      </c>
      <c r="N5" s="120">
        <f t="shared" si="4"/>
        <v>-0.2595419847</v>
      </c>
      <c r="O5" s="119">
        <f>'MC sur granulés'!$C$10</f>
        <v>2.925</v>
      </c>
      <c r="P5" s="119">
        <f t="shared" si="5"/>
        <v>-0.6068181818</v>
      </c>
      <c r="Q5" s="120">
        <f t="shared" si="6"/>
        <v>-0.2595419847</v>
      </c>
      <c r="R5" s="121">
        <f>ABS('Prévisionnel Exploitation'!$B$6)/M5*15/1000</f>
        <v>-110.9243697</v>
      </c>
      <c r="S5" s="121">
        <f>ABS('Prévisionnel Exploitation'!$B$6)/P5*'MC sur granulés'!$B$2/1000</f>
        <v>-110.176565</v>
      </c>
      <c r="T5" s="121">
        <f>(S5/('MC sur granulés'!$B$2/1000)*K5)/1000</f>
        <v>-26.19582665</v>
      </c>
    </row>
    <row r="6" ht="13.5" hidden="1" customHeight="1">
      <c r="A6" s="118">
        <v>3.94</v>
      </c>
      <c r="B6" s="119">
        <f>ROUND(15*(A6/'MC sur granulés'!$B$3),2)</f>
        <v>2.56</v>
      </c>
      <c r="C6" s="119"/>
      <c r="D6" s="119"/>
      <c r="E6" s="119"/>
      <c r="F6" s="119"/>
      <c r="G6" s="119"/>
      <c r="H6" s="119"/>
      <c r="I6" s="119"/>
      <c r="J6" s="119">
        <f t="shared" ref="J6:K6" si="9">A6/1.1</f>
        <v>3.581818182</v>
      </c>
      <c r="K6" s="119">
        <f t="shared" si="9"/>
        <v>2.327272727</v>
      </c>
      <c r="L6" s="118">
        <f>'MC sur granulés'!$C$9/1000*15</f>
        <v>4.5</v>
      </c>
      <c r="M6" s="119">
        <f t="shared" si="3"/>
        <v>-0.9181818182</v>
      </c>
      <c r="N6" s="120">
        <f t="shared" si="4"/>
        <v>-0.2563451777</v>
      </c>
      <c r="O6" s="119">
        <f>'MC sur granulés'!$C$10</f>
        <v>2.925</v>
      </c>
      <c r="P6" s="119">
        <f t="shared" si="5"/>
        <v>-0.5977272727</v>
      </c>
      <c r="Q6" s="120">
        <f t="shared" si="6"/>
        <v>-0.2563451777</v>
      </c>
      <c r="R6" s="121">
        <f>ABS('Prévisionnel Exploitation'!$B$6)/M6*15/1000</f>
        <v>-112.0226308</v>
      </c>
      <c r="S6" s="121">
        <f>ABS('Prévisionnel Exploitation'!$B$6)/P6*'MC sur granulés'!$B$2/1000</f>
        <v>-111.8522542</v>
      </c>
      <c r="T6" s="121">
        <f>(S6/('MC sur granulés'!$B$2/1000)*K6)/1000</f>
        <v>-26.69853341</v>
      </c>
    </row>
    <row r="7" ht="13.5" hidden="1" customHeight="1">
      <c r="A7" s="118">
        <v>3.95</v>
      </c>
      <c r="B7" s="119">
        <f>ROUND(15*(A7/'MC sur granulés'!$B$3),2)</f>
        <v>2.57</v>
      </c>
      <c r="C7" s="119"/>
      <c r="D7" s="119"/>
      <c r="E7" s="119"/>
      <c r="F7" s="119"/>
      <c r="G7" s="119"/>
      <c r="H7" s="119"/>
      <c r="I7" s="119"/>
      <c r="J7" s="119">
        <f t="shared" ref="J7:K7" si="10">A7/1.1</f>
        <v>3.590909091</v>
      </c>
      <c r="K7" s="119">
        <f t="shared" si="10"/>
        <v>2.336363636</v>
      </c>
      <c r="L7" s="118">
        <f>'MC sur granulés'!$C$9/1000*15</f>
        <v>4.5</v>
      </c>
      <c r="M7" s="119">
        <f t="shared" si="3"/>
        <v>-0.9090909091</v>
      </c>
      <c r="N7" s="120">
        <f t="shared" si="4"/>
        <v>-0.253164557</v>
      </c>
      <c r="O7" s="119">
        <f>'MC sur granulés'!$C$10</f>
        <v>2.925</v>
      </c>
      <c r="P7" s="119">
        <f t="shared" si="5"/>
        <v>-0.5886363636</v>
      </c>
      <c r="Q7" s="120">
        <f t="shared" si="6"/>
        <v>-0.253164557</v>
      </c>
      <c r="R7" s="121">
        <f>ABS('Prévisionnel Exploitation'!$B$6)/M7*15/1000</f>
        <v>-113.1428571</v>
      </c>
      <c r="S7" s="121">
        <f>ABS('Prévisionnel Exploitation'!$B$6)/P7*'MC sur granulés'!$B$2/1000</f>
        <v>-113.5797022</v>
      </c>
      <c r="T7" s="121">
        <f>(S7/('MC sur granulés'!$B$2/1000)*K7)/1000</f>
        <v>-27.21676779</v>
      </c>
    </row>
    <row r="8" ht="13.5" hidden="1" customHeight="1">
      <c r="A8" s="118">
        <v>3.96</v>
      </c>
      <c r="B8" s="119">
        <f>ROUND(15*(A8/'MC sur granulés'!$B$3),2)</f>
        <v>2.57</v>
      </c>
      <c r="C8" s="119"/>
      <c r="D8" s="119"/>
      <c r="E8" s="119"/>
      <c r="F8" s="119"/>
      <c r="G8" s="119"/>
      <c r="H8" s="119"/>
      <c r="I8" s="119"/>
      <c r="J8" s="119">
        <f t="shared" ref="J8:K8" si="11">A8/1.1</f>
        <v>3.6</v>
      </c>
      <c r="K8" s="119">
        <f t="shared" si="11"/>
        <v>2.336363636</v>
      </c>
      <c r="L8" s="118">
        <f>'MC sur granulés'!$C$9/1000*15</f>
        <v>4.5</v>
      </c>
      <c r="M8" s="119">
        <f t="shared" si="3"/>
        <v>-0.9</v>
      </c>
      <c r="N8" s="120">
        <f t="shared" si="4"/>
        <v>-0.25</v>
      </c>
      <c r="O8" s="119">
        <f>'MC sur granulés'!$C$10</f>
        <v>2.925</v>
      </c>
      <c r="P8" s="119">
        <f t="shared" si="5"/>
        <v>-0.5886363636</v>
      </c>
      <c r="Q8" s="120">
        <f t="shared" si="6"/>
        <v>-0.25</v>
      </c>
      <c r="R8" s="121">
        <f>ABS('Prévisionnel Exploitation'!$B$6)/M8*15/1000</f>
        <v>-114.2857143</v>
      </c>
      <c r="S8" s="121">
        <f>ABS('Prévisionnel Exploitation'!$B$6)/P8*'MC sur granulés'!$B$2/1000</f>
        <v>-113.5797022</v>
      </c>
      <c r="T8" s="121">
        <f>(S8/('MC sur granulés'!$B$2/1000)*K8)/1000</f>
        <v>-27.21676779</v>
      </c>
    </row>
    <row r="9" ht="13.5" hidden="1" customHeight="1">
      <c r="A9" s="118">
        <v>3.97</v>
      </c>
      <c r="B9" s="119">
        <f>ROUND(15*(A9/'MC sur granulés'!$B$3),2)</f>
        <v>2.58</v>
      </c>
      <c r="C9" s="119"/>
      <c r="D9" s="119"/>
      <c r="E9" s="119"/>
      <c r="F9" s="119"/>
      <c r="G9" s="119"/>
      <c r="H9" s="119"/>
      <c r="I9" s="119"/>
      <c r="J9" s="119">
        <f t="shared" ref="J9:K9" si="12">A9/1.1</f>
        <v>3.609090909</v>
      </c>
      <c r="K9" s="119">
        <f t="shared" si="12"/>
        <v>2.345454545</v>
      </c>
      <c r="L9" s="118">
        <f>'MC sur granulés'!$C$9/1000*15</f>
        <v>4.5</v>
      </c>
      <c r="M9" s="119">
        <f t="shared" si="3"/>
        <v>-0.8909090909</v>
      </c>
      <c r="N9" s="120">
        <f t="shared" si="4"/>
        <v>-0.2468513854</v>
      </c>
      <c r="O9" s="119">
        <f>'MC sur granulés'!$C$10</f>
        <v>2.925</v>
      </c>
      <c r="P9" s="119">
        <f t="shared" si="5"/>
        <v>-0.5795454545</v>
      </c>
      <c r="Q9" s="120">
        <f t="shared" si="6"/>
        <v>-0.2468513854</v>
      </c>
      <c r="R9" s="121">
        <f>ABS('Prévisionnel Exploitation'!$B$6)/M9*15/1000</f>
        <v>-115.451895</v>
      </c>
      <c r="S9" s="121">
        <f>ABS('Prévisionnel Exploitation'!$B$6)/P9*'MC sur granulés'!$B$2/1000</f>
        <v>-115.3613445</v>
      </c>
      <c r="T9" s="121">
        <f>(S9/('MC sur granulés'!$B$2/1000)*K9)/1000</f>
        <v>-27.7512605</v>
      </c>
    </row>
    <row r="10" ht="13.5" hidden="1" customHeight="1">
      <c r="A10" s="118">
        <v>3.98</v>
      </c>
      <c r="B10" s="119">
        <f>ROUND(15*(A10/'MC sur granulés'!$B$3),2)</f>
        <v>2.59</v>
      </c>
      <c r="C10" s="119"/>
      <c r="D10" s="119"/>
      <c r="E10" s="119"/>
      <c r="F10" s="119"/>
      <c r="G10" s="119"/>
      <c r="H10" s="119"/>
      <c r="I10" s="119"/>
      <c r="J10" s="119">
        <f t="shared" ref="J10:K10" si="13">A10/1.1</f>
        <v>3.618181818</v>
      </c>
      <c r="K10" s="119">
        <f t="shared" si="13"/>
        <v>2.354545455</v>
      </c>
      <c r="L10" s="118">
        <f>'MC sur granulés'!$C$9/1000*15</f>
        <v>4.5</v>
      </c>
      <c r="M10" s="119">
        <f t="shared" si="3"/>
        <v>-0.8818181818</v>
      </c>
      <c r="N10" s="120">
        <f t="shared" si="4"/>
        <v>-0.243718593</v>
      </c>
      <c r="O10" s="119">
        <f>'MC sur granulés'!$C$10</f>
        <v>2.925</v>
      </c>
      <c r="P10" s="119">
        <f t="shared" si="5"/>
        <v>-0.5704545455</v>
      </c>
      <c r="Q10" s="120">
        <f t="shared" si="6"/>
        <v>-0.243718593</v>
      </c>
      <c r="R10" s="121">
        <f>ABS('Prévisionnel Exploitation'!$B$6)/M10*15/1000</f>
        <v>-116.6421208</v>
      </c>
      <c r="S10" s="121">
        <f>ABS('Prévisionnel Exploitation'!$B$6)/P10*'MC sur granulés'!$B$2/1000</f>
        <v>-117.1997723</v>
      </c>
      <c r="T10" s="121">
        <f>(S10/('MC sur granulés'!$B$2/1000)*K10)/1000</f>
        <v>-28.30278884</v>
      </c>
    </row>
    <row r="11" ht="13.5" hidden="1" customHeight="1">
      <c r="A11" s="118">
        <v>3.99</v>
      </c>
      <c r="B11" s="119">
        <f>ROUND(15*(A11/'MC sur granulés'!$B$3),2)</f>
        <v>2.59</v>
      </c>
      <c r="C11" s="119"/>
      <c r="D11" s="119"/>
      <c r="E11" s="119"/>
      <c r="F11" s="119"/>
      <c r="G11" s="119"/>
      <c r="H11" s="119"/>
      <c r="I11" s="119"/>
      <c r="J11" s="119">
        <f t="shared" ref="J11:K11" si="14">A11/1.1</f>
        <v>3.627272727</v>
      </c>
      <c r="K11" s="119">
        <f t="shared" si="14"/>
        <v>2.354545455</v>
      </c>
      <c r="L11" s="118">
        <f>'MC sur granulés'!$C$9/1000*15</f>
        <v>4.5</v>
      </c>
      <c r="M11" s="119">
        <f t="shared" si="3"/>
        <v>-0.8727272727</v>
      </c>
      <c r="N11" s="120">
        <f t="shared" si="4"/>
        <v>-0.2406015038</v>
      </c>
      <c r="O11" s="119">
        <f>'MC sur granulés'!$C$10</f>
        <v>2.925</v>
      </c>
      <c r="P11" s="119">
        <f t="shared" si="5"/>
        <v>-0.5704545455</v>
      </c>
      <c r="Q11" s="120">
        <f t="shared" si="6"/>
        <v>-0.2406015038</v>
      </c>
      <c r="R11" s="121">
        <f>ABS('Prévisionnel Exploitation'!$B$6)/M11*15/1000</f>
        <v>-117.8571429</v>
      </c>
      <c r="S11" s="121">
        <f>ABS('Prévisionnel Exploitation'!$B$6)/P11*'MC sur granulés'!$B$2/1000</f>
        <v>-117.1997723</v>
      </c>
      <c r="T11" s="121">
        <f>(S11/('MC sur granulés'!$B$2/1000)*K11)/1000</f>
        <v>-28.30278884</v>
      </c>
    </row>
    <row r="12" ht="13.5" hidden="1" customHeight="1">
      <c r="A12" s="118">
        <v>4.0</v>
      </c>
      <c r="B12" s="119">
        <f>ROUND(15*(A12/'MC sur granulés'!$B$3),2)</f>
        <v>2.6</v>
      </c>
      <c r="C12" s="119"/>
      <c r="D12" s="119"/>
      <c r="E12" s="119"/>
      <c r="F12" s="119"/>
      <c r="G12" s="119"/>
      <c r="H12" s="119"/>
      <c r="I12" s="119"/>
      <c r="J12" s="119">
        <f t="shared" ref="J12:K12" si="15">A12/1.1</f>
        <v>3.636363636</v>
      </c>
      <c r="K12" s="119">
        <f t="shared" si="15"/>
        <v>2.363636364</v>
      </c>
      <c r="L12" s="118">
        <f>'MC sur granulés'!$C$9/1000*15</f>
        <v>4.5</v>
      </c>
      <c r="M12" s="119">
        <f t="shared" si="3"/>
        <v>-0.8636363636</v>
      </c>
      <c r="N12" s="120">
        <f t="shared" si="4"/>
        <v>-0.2375</v>
      </c>
      <c r="O12" s="119">
        <f>'MC sur granulés'!$C$10</f>
        <v>2.925</v>
      </c>
      <c r="P12" s="119">
        <f t="shared" si="5"/>
        <v>-0.5613636364</v>
      </c>
      <c r="Q12" s="120">
        <f t="shared" si="6"/>
        <v>-0.2375</v>
      </c>
      <c r="R12" s="121">
        <f>ABS('Prévisionnel Exploitation'!$B$6)/M12*15/1000</f>
        <v>-119.0977444</v>
      </c>
      <c r="S12" s="121">
        <f>ABS('Prévisionnel Exploitation'!$B$6)/P12*'MC sur granulés'!$B$2/1000</f>
        <v>-119.0977444</v>
      </c>
      <c r="T12" s="121">
        <f>(S12/('MC sur granulés'!$B$2/1000)*K12)/1000</f>
        <v>-28.87218045</v>
      </c>
    </row>
    <row r="13" ht="13.5" hidden="1" customHeight="1">
      <c r="A13" s="118">
        <v>4.01</v>
      </c>
      <c r="B13" s="119">
        <f>ROUND(15*(A13/'MC sur granulés'!$B$3),2)</f>
        <v>2.61</v>
      </c>
      <c r="C13" s="119"/>
      <c r="D13" s="119"/>
      <c r="E13" s="119"/>
      <c r="F13" s="119"/>
      <c r="G13" s="119"/>
      <c r="H13" s="119"/>
      <c r="I13" s="119"/>
      <c r="J13" s="119">
        <f t="shared" ref="J13:K13" si="16">A13/1.1</f>
        <v>3.645454545</v>
      </c>
      <c r="K13" s="119">
        <f t="shared" si="16"/>
        <v>2.372727273</v>
      </c>
      <c r="L13" s="118">
        <f>'MC sur granulés'!$C$9/1000*15</f>
        <v>4.5</v>
      </c>
      <c r="M13" s="119">
        <f t="shared" si="3"/>
        <v>-0.8545454545</v>
      </c>
      <c r="N13" s="120">
        <f t="shared" si="4"/>
        <v>-0.2344139651</v>
      </c>
      <c r="O13" s="119">
        <f>'MC sur granulés'!$C$10</f>
        <v>2.925</v>
      </c>
      <c r="P13" s="119">
        <f t="shared" si="5"/>
        <v>-0.5522727273</v>
      </c>
      <c r="Q13" s="120">
        <f t="shared" si="6"/>
        <v>-0.2344139651</v>
      </c>
      <c r="R13" s="121">
        <f>ABS('Prévisionnel Exploitation'!$B$6)/M13*15/1000</f>
        <v>-120.3647416</v>
      </c>
      <c r="S13" s="121">
        <f>ABS('Prévisionnel Exploitation'!$B$6)/P13*'MC sur granulés'!$B$2/1000</f>
        <v>-121.0582011</v>
      </c>
      <c r="T13" s="121">
        <f>(S13/('MC sur granulés'!$B$2/1000)*K13)/1000</f>
        <v>-29.46031746</v>
      </c>
    </row>
    <row r="14" ht="13.5" hidden="1" customHeight="1">
      <c r="A14" s="118">
        <v>4.02</v>
      </c>
      <c r="B14" s="119">
        <f>ROUND(15*(A14/'MC sur granulés'!$B$3),2)</f>
        <v>2.61</v>
      </c>
      <c r="C14" s="119"/>
      <c r="D14" s="119"/>
      <c r="E14" s="119"/>
      <c r="F14" s="119"/>
      <c r="G14" s="119"/>
      <c r="H14" s="119"/>
      <c r="I14" s="119"/>
      <c r="J14" s="119">
        <f t="shared" ref="J14:K14" si="17">A14/1.1</f>
        <v>3.654545455</v>
      </c>
      <c r="K14" s="119">
        <f t="shared" si="17"/>
        <v>2.372727273</v>
      </c>
      <c r="L14" s="118">
        <f>'MC sur granulés'!$C$9/1000*15</f>
        <v>4.5</v>
      </c>
      <c r="M14" s="119">
        <f t="shared" si="3"/>
        <v>-0.8454545455</v>
      </c>
      <c r="N14" s="120">
        <f t="shared" si="4"/>
        <v>-0.2313432836</v>
      </c>
      <c r="O14" s="119">
        <f>'MC sur granulés'!$C$10</f>
        <v>2.925</v>
      </c>
      <c r="P14" s="119">
        <f t="shared" si="5"/>
        <v>-0.5522727273</v>
      </c>
      <c r="Q14" s="120">
        <f t="shared" si="6"/>
        <v>-0.2313432836</v>
      </c>
      <c r="R14" s="121">
        <f>ABS('Prévisionnel Exploitation'!$B$6)/M14*15/1000</f>
        <v>-121.6589862</v>
      </c>
      <c r="S14" s="121">
        <f>ABS('Prévisionnel Exploitation'!$B$6)/P14*'MC sur granulés'!$B$2/1000</f>
        <v>-121.0582011</v>
      </c>
      <c r="T14" s="121">
        <f>(S14/('MC sur granulés'!$B$2/1000)*K14)/1000</f>
        <v>-29.46031746</v>
      </c>
    </row>
    <row r="15" ht="13.5" hidden="1" customHeight="1">
      <c r="A15" s="118">
        <v>4.03</v>
      </c>
      <c r="B15" s="119">
        <f>ROUND(15*(A15/'MC sur granulés'!$B$3),2)</f>
        <v>2.62</v>
      </c>
      <c r="C15" s="119"/>
      <c r="D15" s="119"/>
      <c r="E15" s="119"/>
      <c r="F15" s="119"/>
      <c r="G15" s="119"/>
      <c r="H15" s="119"/>
      <c r="I15" s="119"/>
      <c r="J15" s="119">
        <f t="shared" ref="J15:K15" si="18">A15/1.1</f>
        <v>3.663636364</v>
      </c>
      <c r="K15" s="119">
        <f t="shared" si="18"/>
        <v>2.381818182</v>
      </c>
      <c r="L15" s="118">
        <f>'MC sur granulés'!$C$9/1000*15</f>
        <v>4.5</v>
      </c>
      <c r="M15" s="119">
        <f t="shared" si="3"/>
        <v>-0.8363636364</v>
      </c>
      <c r="N15" s="120">
        <f t="shared" si="4"/>
        <v>-0.2282878412</v>
      </c>
      <c r="O15" s="119">
        <f>'MC sur granulés'!$C$10</f>
        <v>2.925</v>
      </c>
      <c r="P15" s="119">
        <f t="shared" si="5"/>
        <v>-0.5431818182</v>
      </c>
      <c r="Q15" s="120">
        <f t="shared" si="6"/>
        <v>-0.2282878412</v>
      </c>
      <c r="R15" s="121">
        <f>ABS('Prévisionnel Exploitation'!$B$6)/M15*15/1000</f>
        <v>-122.9813665</v>
      </c>
      <c r="S15" s="121">
        <f>ABS('Prévisionnel Exploitation'!$B$6)/P15*'MC sur granulés'!$B$2/1000</f>
        <v>-123.0842797</v>
      </c>
      <c r="T15" s="121">
        <f>(S15/('MC sur granulés'!$B$2/1000)*K15)/1000</f>
        <v>-30.06814106</v>
      </c>
    </row>
    <row r="16" ht="13.5" hidden="1" customHeight="1">
      <c r="A16" s="118">
        <v>4.04</v>
      </c>
      <c r="B16" s="119">
        <f>ROUND(15*(A16/'MC sur granulés'!$B$3),2)</f>
        <v>2.63</v>
      </c>
      <c r="C16" s="119"/>
      <c r="D16" s="119"/>
      <c r="E16" s="119"/>
      <c r="F16" s="119"/>
      <c r="G16" s="119"/>
      <c r="H16" s="119"/>
      <c r="I16" s="119"/>
      <c r="J16" s="119">
        <f t="shared" ref="J16:K16" si="19">A16/1.1</f>
        <v>3.672727273</v>
      </c>
      <c r="K16" s="119">
        <f t="shared" si="19"/>
        <v>2.390909091</v>
      </c>
      <c r="L16" s="118">
        <f>'MC sur granulés'!$C$9/1000*15</f>
        <v>4.5</v>
      </c>
      <c r="M16" s="119">
        <f t="shared" si="3"/>
        <v>-0.8272727273</v>
      </c>
      <c r="N16" s="120">
        <f t="shared" si="4"/>
        <v>-0.2252475248</v>
      </c>
      <c r="O16" s="119">
        <f>'MC sur granulés'!$C$10</f>
        <v>2.925</v>
      </c>
      <c r="P16" s="119">
        <f t="shared" si="5"/>
        <v>-0.5340909091</v>
      </c>
      <c r="Q16" s="120">
        <f t="shared" si="6"/>
        <v>-0.2252475248</v>
      </c>
      <c r="R16" s="121">
        <f>ABS('Prévisionnel Exploitation'!$B$6)/M16*15/1000</f>
        <v>-124.33281</v>
      </c>
      <c r="S16" s="121">
        <f>ABS('Prévisionnel Exploitation'!$B$6)/P16*'MC sur granulés'!$B$2/1000</f>
        <v>-125.1793313</v>
      </c>
      <c r="T16" s="121">
        <f>(S16/('MC sur granulés'!$B$2/1000)*K16)/1000</f>
        <v>-30.69665653</v>
      </c>
    </row>
    <row r="17" ht="13.5" hidden="1" customHeight="1">
      <c r="A17" s="118">
        <v>4.05</v>
      </c>
      <c r="B17" s="119">
        <f>ROUND(15*(A17/'MC sur granulés'!$B$3),2)</f>
        <v>2.63</v>
      </c>
      <c r="C17" s="119"/>
      <c r="D17" s="119"/>
      <c r="E17" s="119"/>
      <c r="F17" s="119"/>
      <c r="G17" s="119"/>
      <c r="H17" s="119"/>
      <c r="I17" s="119"/>
      <c r="J17" s="119">
        <f t="shared" ref="J17:K17" si="20">A17/1.1</f>
        <v>3.681818182</v>
      </c>
      <c r="K17" s="119">
        <f t="shared" si="20"/>
        <v>2.390909091</v>
      </c>
      <c r="L17" s="118">
        <f>'MC sur granulés'!$C$9/1000*15</f>
        <v>4.5</v>
      </c>
      <c r="M17" s="119">
        <f t="shared" si="3"/>
        <v>-0.8181818182</v>
      </c>
      <c r="N17" s="120">
        <f t="shared" si="4"/>
        <v>-0.2222222222</v>
      </c>
      <c r="O17" s="119">
        <f>'MC sur granulés'!$C$10</f>
        <v>2.925</v>
      </c>
      <c r="P17" s="119">
        <f t="shared" si="5"/>
        <v>-0.5340909091</v>
      </c>
      <c r="Q17" s="120">
        <f t="shared" si="6"/>
        <v>-0.2222222222</v>
      </c>
      <c r="R17" s="121">
        <f>ABS('Prévisionnel Exploitation'!$B$6)/M17*15/1000</f>
        <v>-125.7142857</v>
      </c>
      <c r="S17" s="121">
        <f>ABS('Prévisionnel Exploitation'!$B$6)/P17*'MC sur granulés'!$B$2/1000</f>
        <v>-125.1793313</v>
      </c>
      <c r="T17" s="121">
        <f>(S17/('MC sur granulés'!$B$2/1000)*K17)/1000</f>
        <v>-30.69665653</v>
      </c>
    </row>
    <row r="18" ht="13.5" hidden="1" customHeight="1">
      <c r="A18" s="118">
        <v>4.06</v>
      </c>
      <c r="B18" s="119">
        <f>ROUND(15*(A18/'MC sur granulés'!$B$3),2)</f>
        <v>2.64</v>
      </c>
      <c r="C18" s="119"/>
      <c r="D18" s="119"/>
      <c r="E18" s="119"/>
      <c r="F18" s="119"/>
      <c r="G18" s="119"/>
      <c r="H18" s="119"/>
      <c r="I18" s="119"/>
      <c r="J18" s="119">
        <f t="shared" ref="J18:K18" si="21">A18/1.1</f>
        <v>3.690909091</v>
      </c>
      <c r="K18" s="119">
        <f t="shared" si="21"/>
        <v>2.4</v>
      </c>
      <c r="L18" s="118">
        <f>'MC sur granulés'!$C$9/1000*15</f>
        <v>4.5</v>
      </c>
      <c r="M18" s="119">
        <f t="shared" si="3"/>
        <v>-0.8090909091</v>
      </c>
      <c r="N18" s="120">
        <f t="shared" si="4"/>
        <v>-0.2192118227</v>
      </c>
      <c r="O18" s="119">
        <f>'MC sur granulés'!$C$10</f>
        <v>2.925</v>
      </c>
      <c r="P18" s="119">
        <f t="shared" si="5"/>
        <v>-0.525</v>
      </c>
      <c r="Q18" s="120">
        <f t="shared" si="6"/>
        <v>-0.2192118227</v>
      </c>
      <c r="R18" s="121">
        <f>ABS('Prévisionnel Exploitation'!$B$6)/M18*15/1000</f>
        <v>-127.1268058</v>
      </c>
      <c r="S18" s="121">
        <f>ABS('Prévisionnel Exploitation'!$B$6)/P18*'MC sur granulés'!$B$2/1000</f>
        <v>-127.3469388</v>
      </c>
      <c r="T18" s="121">
        <f>(S18/('MC sur granulés'!$B$2/1000)*K18)/1000</f>
        <v>-31.34693878</v>
      </c>
    </row>
    <row r="19" ht="13.5" hidden="1" customHeight="1">
      <c r="A19" s="118">
        <v>4.07</v>
      </c>
      <c r="B19" s="119">
        <f>ROUND(15*(A19/'MC sur granulés'!$B$3),2)</f>
        <v>2.65</v>
      </c>
      <c r="C19" s="119"/>
      <c r="D19" s="119"/>
      <c r="E19" s="119"/>
      <c r="F19" s="119"/>
      <c r="G19" s="119"/>
      <c r="H19" s="119"/>
      <c r="I19" s="119"/>
      <c r="J19" s="119">
        <f t="shared" ref="J19:K19" si="22">A19/1.1</f>
        <v>3.7</v>
      </c>
      <c r="K19" s="119">
        <f t="shared" si="22"/>
        <v>2.409090909</v>
      </c>
      <c r="L19" s="118">
        <f>'MC sur granulés'!$C$9/1000*15</f>
        <v>4.5</v>
      </c>
      <c r="M19" s="119">
        <f t="shared" si="3"/>
        <v>-0.8</v>
      </c>
      <c r="N19" s="120">
        <f t="shared" si="4"/>
        <v>-0.2162162162</v>
      </c>
      <c r="O19" s="119">
        <f>'MC sur granulés'!$C$10</f>
        <v>2.925</v>
      </c>
      <c r="P19" s="119">
        <f t="shared" si="5"/>
        <v>-0.5159090909</v>
      </c>
      <c r="Q19" s="120">
        <f t="shared" si="6"/>
        <v>-0.2162162162</v>
      </c>
      <c r="R19" s="121">
        <f>ABS('Prévisionnel Exploitation'!$B$6)/M19*15/1000</f>
        <v>-128.5714286</v>
      </c>
      <c r="S19" s="121">
        <f>ABS('Prévisionnel Exploitation'!$B$6)/P19*'MC sur granulés'!$B$2/1000</f>
        <v>-129.5909377</v>
      </c>
      <c r="T19" s="121">
        <f>(S19/('MC sur granulés'!$B$2/1000)*K19)/1000</f>
        <v>-32.02013845</v>
      </c>
    </row>
    <row r="20" ht="13.5" hidden="1" customHeight="1">
      <c r="A20" s="118">
        <v>4.08</v>
      </c>
      <c r="B20" s="119">
        <f>ROUND(15*(A20/'MC sur granulés'!$B$3),2)</f>
        <v>2.65</v>
      </c>
      <c r="C20" s="119"/>
      <c r="D20" s="119"/>
      <c r="E20" s="119"/>
      <c r="F20" s="119"/>
      <c r="G20" s="119"/>
      <c r="H20" s="119"/>
      <c r="I20" s="119"/>
      <c r="J20" s="119">
        <f t="shared" ref="J20:K20" si="23">A20/1.1</f>
        <v>3.709090909</v>
      </c>
      <c r="K20" s="119">
        <f t="shared" si="23"/>
        <v>2.409090909</v>
      </c>
      <c r="L20" s="118">
        <f>'MC sur granulés'!$C$9/1000*15</f>
        <v>4.5</v>
      </c>
      <c r="M20" s="119">
        <f t="shared" si="3"/>
        <v>-0.7909090909</v>
      </c>
      <c r="N20" s="120">
        <f t="shared" si="4"/>
        <v>-0.2132352941</v>
      </c>
      <c r="O20" s="119">
        <f>'MC sur granulés'!$C$10</f>
        <v>2.925</v>
      </c>
      <c r="P20" s="119">
        <f t="shared" si="5"/>
        <v>-0.5159090909</v>
      </c>
      <c r="Q20" s="120">
        <f t="shared" si="6"/>
        <v>-0.2132352941</v>
      </c>
      <c r="R20" s="121">
        <f>ABS('Prévisionnel Exploitation'!$B$6)/M20*15/1000</f>
        <v>-130.0492611</v>
      </c>
      <c r="S20" s="121">
        <f>ABS('Prévisionnel Exploitation'!$B$6)/P20*'MC sur granulés'!$B$2/1000</f>
        <v>-129.5909377</v>
      </c>
      <c r="T20" s="121">
        <f>(S20/('MC sur granulés'!$B$2/1000)*K20)/1000</f>
        <v>-32.02013845</v>
      </c>
    </row>
    <row r="21" ht="13.5" hidden="1" customHeight="1">
      <c r="A21" s="118">
        <v>4.09</v>
      </c>
      <c r="B21" s="119">
        <f>ROUND(15*(A21/'MC sur granulés'!$B$3),2)</f>
        <v>2.66</v>
      </c>
      <c r="C21" s="119"/>
      <c r="D21" s="119"/>
      <c r="E21" s="119"/>
      <c r="F21" s="119"/>
      <c r="G21" s="119"/>
      <c r="H21" s="119"/>
      <c r="I21" s="119"/>
      <c r="J21" s="119">
        <f t="shared" ref="J21:K21" si="24">A21/1.1</f>
        <v>3.718181818</v>
      </c>
      <c r="K21" s="119">
        <f t="shared" si="24"/>
        <v>2.418181818</v>
      </c>
      <c r="L21" s="118">
        <f>'MC sur granulés'!$C$9/1000*15</f>
        <v>4.5</v>
      </c>
      <c r="M21" s="119">
        <f t="shared" si="3"/>
        <v>-0.7818181818</v>
      </c>
      <c r="N21" s="120">
        <f t="shared" si="4"/>
        <v>-0.2102689487</v>
      </c>
      <c r="O21" s="119">
        <f>'MC sur granulés'!$C$10</f>
        <v>2.925</v>
      </c>
      <c r="P21" s="119">
        <f t="shared" si="5"/>
        <v>-0.5068181818</v>
      </c>
      <c r="Q21" s="120">
        <f t="shared" si="6"/>
        <v>-0.2102689487</v>
      </c>
      <c r="R21" s="121">
        <f>ABS('Prévisionnel Exploitation'!$B$6)/M21*15/1000</f>
        <v>-131.5614618</v>
      </c>
      <c r="S21" s="121">
        <f>ABS('Prévisionnel Exploitation'!$B$6)/P21*'MC sur granulés'!$B$2/1000</f>
        <v>-131.9154388</v>
      </c>
      <c r="T21" s="121">
        <f>(S21/('MC sur granulés'!$B$2/1000)*K21)/1000</f>
        <v>-32.71748879</v>
      </c>
    </row>
    <row r="22" ht="13.5" hidden="1" customHeight="1">
      <c r="A22" s="118">
        <v>4.1</v>
      </c>
      <c r="B22" s="119">
        <f>ROUND(15*(A22/'MC sur granulés'!$B$3),2)</f>
        <v>2.67</v>
      </c>
      <c r="C22" s="119"/>
      <c r="D22" s="119"/>
      <c r="E22" s="119"/>
      <c r="F22" s="119"/>
      <c r="G22" s="119"/>
      <c r="H22" s="119"/>
      <c r="I22" s="119"/>
      <c r="J22" s="119">
        <f t="shared" ref="J22:K22" si="25">A22/1.1</f>
        <v>3.727272727</v>
      </c>
      <c r="K22" s="119">
        <f t="shared" si="25"/>
        <v>2.427272727</v>
      </c>
      <c r="L22" s="118">
        <f>'MC sur granulés'!$C$9/1000*15</f>
        <v>4.5</v>
      </c>
      <c r="M22" s="119">
        <f t="shared" si="3"/>
        <v>-0.7727272727</v>
      </c>
      <c r="N22" s="120">
        <f t="shared" si="4"/>
        <v>-0.2073170732</v>
      </c>
      <c r="O22" s="119">
        <f>'MC sur granulés'!$C$10</f>
        <v>2.925</v>
      </c>
      <c r="P22" s="119">
        <f t="shared" si="5"/>
        <v>-0.4977272727</v>
      </c>
      <c r="Q22" s="120">
        <f t="shared" si="6"/>
        <v>-0.2073170732</v>
      </c>
      <c r="R22" s="121">
        <f>ABS('Prévisionnel Exploitation'!$B$6)/M22*15/1000</f>
        <v>-133.1092437</v>
      </c>
      <c r="S22" s="121">
        <f>ABS('Prévisionnel Exploitation'!$B$6)/P22*'MC sur granulés'!$B$2/1000</f>
        <v>-134.3248532</v>
      </c>
      <c r="T22" s="121">
        <f>(S22/('MC sur granulés'!$B$2/1000)*K22)/1000</f>
        <v>-33.44031311</v>
      </c>
    </row>
    <row r="23" ht="13.5" hidden="1" customHeight="1">
      <c r="A23" s="118">
        <v>4.11</v>
      </c>
      <c r="B23" s="119">
        <f>ROUND(15*(A23/'MC sur granulés'!$B$3),2)</f>
        <v>2.67</v>
      </c>
      <c r="C23" s="119"/>
      <c r="D23" s="119"/>
      <c r="E23" s="119"/>
      <c r="F23" s="119"/>
      <c r="G23" s="119"/>
      <c r="H23" s="119"/>
      <c r="I23" s="119"/>
      <c r="J23" s="119">
        <f t="shared" ref="J23:K23" si="26">A23/1.1</f>
        <v>3.736363636</v>
      </c>
      <c r="K23" s="119">
        <f t="shared" si="26"/>
        <v>2.427272727</v>
      </c>
      <c r="L23" s="118">
        <f>'MC sur granulés'!$C$9/1000*15</f>
        <v>4.5</v>
      </c>
      <c r="M23" s="119">
        <f t="shared" si="3"/>
        <v>-0.7636363636</v>
      </c>
      <c r="N23" s="120">
        <f t="shared" si="4"/>
        <v>-0.204379562</v>
      </c>
      <c r="O23" s="119">
        <f>'MC sur granulés'!$C$10</f>
        <v>2.925</v>
      </c>
      <c r="P23" s="119">
        <f t="shared" si="5"/>
        <v>-0.4977272727</v>
      </c>
      <c r="Q23" s="120">
        <f t="shared" si="6"/>
        <v>-0.204379562</v>
      </c>
      <c r="R23" s="121">
        <f>ABS('Prévisionnel Exploitation'!$B$6)/M23*15/1000</f>
        <v>-134.6938776</v>
      </c>
      <c r="S23" s="121">
        <f>ABS('Prévisionnel Exploitation'!$B$6)/P23*'MC sur granulés'!$B$2/1000</f>
        <v>-134.3248532</v>
      </c>
      <c r="T23" s="121">
        <f>(S23/('MC sur granulés'!$B$2/1000)*K23)/1000</f>
        <v>-33.44031311</v>
      </c>
    </row>
    <row r="24" ht="13.5" hidden="1" customHeight="1">
      <c r="A24" s="118">
        <v>4.12</v>
      </c>
      <c r="B24" s="119">
        <f>ROUND(15*(A24/'MC sur granulés'!$B$3),2)</f>
        <v>2.68</v>
      </c>
      <c r="C24" s="119"/>
      <c r="D24" s="119"/>
      <c r="E24" s="119"/>
      <c r="F24" s="119"/>
      <c r="G24" s="119"/>
      <c r="H24" s="119"/>
      <c r="I24" s="119"/>
      <c r="J24" s="119">
        <f t="shared" ref="J24:K24" si="27">A24/1.1</f>
        <v>3.745454545</v>
      </c>
      <c r="K24" s="119">
        <f t="shared" si="27"/>
        <v>2.436363636</v>
      </c>
      <c r="L24" s="118">
        <f>'MC sur granulés'!$C$9/1000*15</f>
        <v>4.5</v>
      </c>
      <c r="M24" s="119">
        <f t="shared" si="3"/>
        <v>-0.7545454545</v>
      </c>
      <c r="N24" s="120">
        <f t="shared" si="4"/>
        <v>-0.2014563107</v>
      </c>
      <c r="O24" s="119">
        <f>'MC sur granulés'!$C$10</f>
        <v>2.925</v>
      </c>
      <c r="P24" s="119">
        <f t="shared" si="5"/>
        <v>-0.4886363636</v>
      </c>
      <c r="Q24" s="120">
        <f t="shared" si="6"/>
        <v>-0.2014563107</v>
      </c>
      <c r="R24" s="121">
        <f>ABS('Prévisionnel Exploitation'!$B$6)/M24*15/1000</f>
        <v>-136.3166954</v>
      </c>
      <c r="S24" s="121">
        <f>ABS('Prévisionnel Exploitation'!$B$6)/P24*'MC sur granulés'!$B$2/1000</f>
        <v>-136.8239203</v>
      </c>
      <c r="T24" s="121">
        <f>(S24/('MC sur granulés'!$B$2/1000)*K24)/1000</f>
        <v>-34.19003322</v>
      </c>
    </row>
    <row r="25" ht="13.5" hidden="1" customHeight="1">
      <c r="A25" s="118">
        <v>4.13000000000001</v>
      </c>
      <c r="B25" s="119">
        <f>ROUND(15*(A25/'MC sur granulés'!$B$3),2)</f>
        <v>2.68</v>
      </c>
      <c r="C25" s="119"/>
      <c r="D25" s="119"/>
      <c r="E25" s="119"/>
      <c r="F25" s="119"/>
      <c r="G25" s="119"/>
      <c r="H25" s="119"/>
      <c r="I25" s="119"/>
      <c r="J25" s="119">
        <f t="shared" ref="J25:K25" si="28">A25/1.1</f>
        <v>3.754545455</v>
      </c>
      <c r="K25" s="119">
        <f t="shared" si="28"/>
        <v>2.436363636</v>
      </c>
      <c r="L25" s="118">
        <f>'MC sur granulés'!$C$9/1000*15</f>
        <v>4.5</v>
      </c>
      <c r="M25" s="119">
        <f t="shared" si="3"/>
        <v>-0.7454545455</v>
      </c>
      <c r="N25" s="120">
        <f t="shared" si="4"/>
        <v>-0.1985472155</v>
      </c>
      <c r="O25" s="119">
        <f>'MC sur granulés'!$C$10</f>
        <v>2.925</v>
      </c>
      <c r="P25" s="119">
        <f t="shared" si="5"/>
        <v>-0.4886363636</v>
      </c>
      <c r="Q25" s="120">
        <f t="shared" si="6"/>
        <v>-0.1985472155</v>
      </c>
      <c r="R25" s="121">
        <f>ABS('Prévisionnel Exploitation'!$B$6)/M25*15/1000</f>
        <v>-137.9790941</v>
      </c>
      <c r="S25" s="121">
        <f>ABS('Prévisionnel Exploitation'!$B$6)/P25*'MC sur granulés'!$B$2/1000</f>
        <v>-136.8239203</v>
      </c>
      <c r="T25" s="121">
        <f>(S25/('MC sur granulés'!$B$2/1000)*K25)/1000</f>
        <v>-34.19003322</v>
      </c>
    </row>
    <row r="26" ht="13.5" hidden="1" customHeight="1">
      <c r="A26" s="118">
        <v>4.14000000000001</v>
      </c>
      <c r="B26" s="119">
        <f>ROUND(15*(A26/'MC sur granulés'!$B$3),2)</f>
        <v>2.69</v>
      </c>
      <c r="C26" s="119"/>
      <c r="D26" s="119"/>
      <c r="E26" s="119"/>
      <c r="F26" s="119"/>
      <c r="G26" s="119"/>
      <c r="H26" s="119"/>
      <c r="I26" s="119"/>
      <c r="J26" s="119">
        <f t="shared" ref="J26:K26" si="29">A26/1.1</f>
        <v>3.763636364</v>
      </c>
      <c r="K26" s="119">
        <f t="shared" si="29"/>
        <v>2.445454545</v>
      </c>
      <c r="L26" s="118">
        <f>'MC sur granulés'!$C$9/1000*15</f>
        <v>4.5</v>
      </c>
      <c r="M26" s="119">
        <f t="shared" si="3"/>
        <v>-0.7363636364</v>
      </c>
      <c r="N26" s="120">
        <f t="shared" si="4"/>
        <v>-0.1956521739</v>
      </c>
      <c r="O26" s="119">
        <f>'MC sur granulés'!$C$10</f>
        <v>2.925</v>
      </c>
      <c r="P26" s="119">
        <f t="shared" si="5"/>
        <v>-0.4795454545</v>
      </c>
      <c r="Q26" s="120">
        <f t="shared" si="6"/>
        <v>-0.1956521739</v>
      </c>
      <c r="R26" s="121">
        <f>ABS('Prévisionnel Exploitation'!$B$6)/M26*15/1000</f>
        <v>-139.6825397</v>
      </c>
      <c r="S26" s="121">
        <f>ABS('Prévisionnel Exploitation'!$B$6)/P26*'MC sur granulés'!$B$2/1000</f>
        <v>-139.4177387</v>
      </c>
      <c r="T26" s="121">
        <f>(S26/('MC sur granulés'!$B$2/1000)*K26)/1000</f>
        <v>-34.96817874</v>
      </c>
    </row>
    <row r="27" ht="13.5" hidden="1" customHeight="1">
      <c r="A27" s="118">
        <v>4.15000000000001</v>
      </c>
      <c r="B27" s="119">
        <f>ROUND(15*(A27/'MC sur granulés'!$B$3),2)</f>
        <v>2.7</v>
      </c>
      <c r="C27" s="119"/>
      <c r="D27" s="119"/>
      <c r="E27" s="119"/>
      <c r="F27" s="119"/>
      <c r="G27" s="119"/>
      <c r="H27" s="119"/>
      <c r="I27" s="119"/>
      <c r="J27" s="119">
        <f t="shared" ref="J27:K27" si="30">A27/1.1</f>
        <v>3.772727273</v>
      </c>
      <c r="K27" s="119">
        <f t="shared" si="30"/>
        <v>2.454545455</v>
      </c>
      <c r="L27" s="118">
        <f>'MC sur granulés'!$C$9/1000*15</f>
        <v>4.5</v>
      </c>
      <c r="M27" s="119">
        <f t="shared" si="3"/>
        <v>-0.7272727273</v>
      </c>
      <c r="N27" s="120">
        <f t="shared" si="4"/>
        <v>-0.1927710843</v>
      </c>
      <c r="O27" s="119">
        <f>'MC sur granulés'!$C$10</f>
        <v>2.925</v>
      </c>
      <c r="P27" s="119">
        <f t="shared" si="5"/>
        <v>-0.4704545455</v>
      </c>
      <c r="Q27" s="120">
        <f t="shared" si="6"/>
        <v>-0.1927710843</v>
      </c>
      <c r="R27" s="121">
        <f>ABS('Prévisionnel Exploitation'!$B$6)/M27*15/1000</f>
        <v>-141.4285714</v>
      </c>
      <c r="S27" s="121">
        <f>ABS('Prévisionnel Exploitation'!$B$6)/P27*'MC sur granulés'!$B$2/1000</f>
        <v>-142.1118012</v>
      </c>
      <c r="T27" s="121">
        <f>(S27/('MC sur granulés'!$B$2/1000)*K27)/1000</f>
        <v>-35.77639752</v>
      </c>
    </row>
    <row r="28" ht="13.5" hidden="1" customHeight="1">
      <c r="A28" s="118">
        <v>4.16000000000001</v>
      </c>
      <c r="B28" s="119">
        <f>ROUND(15*(A28/'MC sur granulés'!$B$3),2)</f>
        <v>2.7</v>
      </c>
      <c r="C28" s="119"/>
      <c r="D28" s="119"/>
      <c r="E28" s="119"/>
      <c r="F28" s="119"/>
      <c r="G28" s="119"/>
      <c r="H28" s="119"/>
      <c r="I28" s="119"/>
      <c r="J28" s="119">
        <f t="shared" ref="J28:K28" si="31">A28/1.1</f>
        <v>3.781818182</v>
      </c>
      <c r="K28" s="119">
        <f t="shared" si="31"/>
        <v>2.454545455</v>
      </c>
      <c r="L28" s="118">
        <f>'MC sur granulés'!$C$9/1000*15</f>
        <v>4.5</v>
      </c>
      <c r="M28" s="119">
        <f t="shared" si="3"/>
        <v>-0.7181818182</v>
      </c>
      <c r="N28" s="120">
        <f t="shared" si="4"/>
        <v>-0.1899038462</v>
      </c>
      <c r="O28" s="119">
        <f>'MC sur granulés'!$C$10</f>
        <v>2.925</v>
      </c>
      <c r="P28" s="119">
        <f t="shared" si="5"/>
        <v>-0.4704545455</v>
      </c>
      <c r="Q28" s="120">
        <f t="shared" si="6"/>
        <v>-0.1899038462</v>
      </c>
      <c r="R28" s="121">
        <f>ABS('Prévisionnel Exploitation'!$B$6)/M28*15/1000</f>
        <v>-143.2188065</v>
      </c>
      <c r="S28" s="121">
        <f>ABS('Prévisionnel Exploitation'!$B$6)/P28*'MC sur granulés'!$B$2/1000</f>
        <v>-142.1118012</v>
      </c>
      <c r="T28" s="121">
        <f>(S28/('MC sur granulés'!$B$2/1000)*K28)/1000</f>
        <v>-35.77639752</v>
      </c>
    </row>
    <row r="29" ht="13.5" hidden="1" customHeight="1">
      <c r="A29" s="118">
        <v>4.17000000000001</v>
      </c>
      <c r="B29" s="119">
        <f>ROUND(15*(A29/'MC sur granulés'!$B$3),2)</f>
        <v>2.71</v>
      </c>
      <c r="C29" s="119"/>
      <c r="D29" s="119"/>
      <c r="E29" s="119"/>
      <c r="F29" s="119"/>
      <c r="G29" s="119"/>
      <c r="H29" s="119"/>
      <c r="I29" s="119"/>
      <c r="J29" s="119">
        <f t="shared" ref="J29:K29" si="32">A29/1.1</f>
        <v>3.790909091</v>
      </c>
      <c r="K29" s="119">
        <f t="shared" si="32"/>
        <v>2.463636364</v>
      </c>
      <c r="L29" s="118">
        <f>'MC sur granulés'!$C$9/1000*15</f>
        <v>4.5</v>
      </c>
      <c r="M29" s="119">
        <f t="shared" si="3"/>
        <v>-0.7090909091</v>
      </c>
      <c r="N29" s="120">
        <f t="shared" si="4"/>
        <v>-0.1870503597</v>
      </c>
      <c r="O29" s="119">
        <f>'MC sur granulés'!$C$10</f>
        <v>2.925</v>
      </c>
      <c r="P29" s="119">
        <f t="shared" si="5"/>
        <v>-0.4613636364</v>
      </c>
      <c r="Q29" s="120">
        <f t="shared" si="6"/>
        <v>-0.1870503597</v>
      </c>
      <c r="R29" s="121">
        <f>ABS('Prévisionnel Exploitation'!$B$6)/M29*15/1000</f>
        <v>-145.0549451</v>
      </c>
      <c r="S29" s="121">
        <f>ABS('Prévisionnel Exploitation'!$B$6)/P29*'MC sur granulés'!$B$2/1000</f>
        <v>-144.9120338</v>
      </c>
      <c r="T29" s="121">
        <f>(S29/('MC sur granulés'!$B$2/1000)*K29)/1000</f>
        <v>-36.61646728</v>
      </c>
    </row>
    <row r="30" ht="13.5" hidden="1" customHeight="1">
      <c r="A30" s="118">
        <v>4.18000000000001</v>
      </c>
      <c r="B30" s="119">
        <f>ROUND(15*(A30/'MC sur granulés'!$B$3),2)</f>
        <v>2.72</v>
      </c>
      <c r="C30" s="119"/>
      <c r="D30" s="119"/>
      <c r="E30" s="119"/>
      <c r="F30" s="119"/>
      <c r="G30" s="119"/>
      <c r="H30" s="119"/>
      <c r="I30" s="119"/>
      <c r="J30" s="119">
        <f t="shared" ref="J30:K30" si="33">A30/1.1</f>
        <v>3.8</v>
      </c>
      <c r="K30" s="119">
        <f t="shared" si="33"/>
        <v>2.472727273</v>
      </c>
      <c r="L30" s="118">
        <f>'MC sur granulés'!$C$9/1000*15</f>
        <v>4.5</v>
      </c>
      <c r="M30" s="119">
        <f t="shared" si="3"/>
        <v>-0.7</v>
      </c>
      <c r="N30" s="120">
        <f t="shared" si="4"/>
        <v>-0.1842105263</v>
      </c>
      <c r="O30" s="119">
        <f>'MC sur granulés'!$C$10</f>
        <v>2.925</v>
      </c>
      <c r="P30" s="119">
        <f t="shared" si="5"/>
        <v>-0.4522727273</v>
      </c>
      <c r="Q30" s="120">
        <f t="shared" si="6"/>
        <v>-0.1842105263</v>
      </c>
      <c r="R30" s="121">
        <f>ABS('Prévisionnel Exploitation'!$B$6)/M30*15/1000</f>
        <v>-146.9387755</v>
      </c>
      <c r="S30" s="121">
        <f>ABS('Prévisionnel Exploitation'!$B$6)/P30*'MC sur granulés'!$B$2/1000</f>
        <v>-147.8248385</v>
      </c>
      <c r="T30" s="121">
        <f>(S30/('MC sur granulés'!$B$2/1000)*K30)/1000</f>
        <v>-37.49030869</v>
      </c>
    </row>
    <row r="31" ht="13.5" hidden="1" customHeight="1">
      <c r="A31" s="118">
        <v>4.19000000000001</v>
      </c>
      <c r="B31" s="119">
        <f>ROUND(15*(A31/'MC sur granulés'!$B$3),2)</f>
        <v>2.72</v>
      </c>
      <c r="C31" s="119"/>
      <c r="D31" s="119"/>
      <c r="E31" s="119"/>
      <c r="F31" s="119"/>
      <c r="G31" s="119"/>
      <c r="H31" s="119"/>
      <c r="I31" s="119"/>
      <c r="J31" s="119">
        <f t="shared" ref="J31:K31" si="34">A31/1.1</f>
        <v>3.809090909</v>
      </c>
      <c r="K31" s="119">
        <f t="shared" si="34"/>
        <v>2.472727273</v>
      </c>
      <c r="L31" s="118">
        <f>'MC sur granulés'!$C$9/1000*15</f>
        <v>4.5</v>
      </c>
      <c r="M31" s="119">
        <f t="shared" si="3"/>
        <v>-0.6909090909</v>
      </c>
      <c r="N31" s="120">
        <f t="shared" si="4"/>
        <v>-0.1813842482</v>
      </c>
      <c r="O31" s="119">
        <f>'MC sur granulés'!$C$10</f>
        <v>2.925</v>
      </c>
      <c r="P31" s="119">
        <f t="shared" si="5"/>
        <v>-0.4522727273</v>
      </c>
      <c r="Q31" s="120">
        <f t="shared" si="6"/>
        <v>-0.1813842482</v>
      </c>
      <c r="R31" s="121">
        <f>ABS('Prévisionnel Exploitation'!$B$6)/M31*15/1000</f>
        <v>-148.8721805</v>
      </c>
      <c r="S31" s="121">
        <f>ABS('Prévisionnel Exploitation'!$B$6)/P31*'MC sur granulés'!$B$2/1000</f>
        <v>-147.8248385</v>
      </c>
      <c r="T31" s="121">
        <f>(S31/('MC sur granulés'!$B$2/1000)*K31)/1000</f>
        <v>-37.49030869</v>
      </c>
    </row>
    <row r="32" ht="13.5" hidden="1" customHeight="1">
      <c r="A32" s="118">
        <v>4.20000000000001</v>
      </c>
      <c r="B32" s="119">
        <f>ROUND(15*(A32/'MC sur granulés'!$B$3),2)</f>
        <v>2.73</v>
      </c>
      <c r="C32" s="119"/>
      <c r="D32" s="119"/>
      <c r="E32" s="119"/>
      <c r="F32" s="119"/>
      <c r="G32" s="119"/>
      <c r="H32" s="119"/>
      <c r="I32" s="119"/>
      <c r="J32" s="119">
        <f t="shared" ref="J32:K32" si="35">A32/1.1</f>
        <v>3.818181818</v>
      </c>
      <c r="K32" s="119">
        <f t="shared" si="35"/>
        <v>2.481818182</v>
      </c>
      <c r="L32" s="118">
        <f>'MC sur granulés'!$C$9/1000*15</f>
        <v>4.5</v>
      </c>
      <c r="M32" s="119">
        <f t="shared" si="3"/>
        <v>-0.6818181818</v>
      </c>
      <c r="N32" s="120">
        <f t="shared" si="4"/>
        <v>-0.1785714286</v>
      </c>
      <c r="O32" s="119">
        <f>'MC sur granulés'!$C$10</f>
        <v>2.925</v>
      </c>
      <c r="P32" s="119">
        <f t="shared" si="5"/>
        <v>-0.4431818182</v>
      </c>
      <c r="Q32" s="120">
        <f t="shared" si="6"/>
        <v>-0.1785714286</v>
      </c>
      <c r="R32" s="121">
        <f>ABS('Prévisionnel Exploitation'!$B$6)/M32*15/1000</f>
        <v>-150.8571429</v>
      </c>
      <c r="S32" s="121">
        <f>ABS('Prévisionnel Exploitation'!$B$6)/P32*'MC sur granulés'!$B$2/1000</f>
        <v>-150.8571429</v>
      </c>
      <c r="T32" s="121">
        <f>(S32/('MC sur granulés'!$B$2/1000)*K32)/1000</f>
        <v>-38.4</v>
      </c>
    </row>
    <row r="33" ht="13.5" hidden="1" customHeight="1">
      <c r="A33" s="118">
        <v>4.21000000000001</v>
      </c>
      <c r="B33" s="119">
        <f>ROUND(15*(A33/'MC sur granulés'!$B$3),2)</f>
        <v>2.74</v>
      </c>
      <c r="C33" s="119"/>
      <c r="D33" s="119"/>
      <c r="E33" s="119"/>
      <c r="F33" s="119"/>
      <c r="G33" s="119"/>
      <c r="H33" s="119"/>
      <c r="I33" s="119"/>
      <c r="J33" s="119">
        <f t="shared" ref="J33:K33" si="36">A33/1.1</f>
        <v>3.827272727</v>
      </c>
      <c r="K33" s="119">
        <f t="shared" si="36"/>
        <v>2.490909091</v>
      </c>
      <c r="L33" s="118">
        <f>'MC sur granulés'!$C$9/1000*15</f>
        <v>4.5</v>
      </c>
      <c r="M33" s="119">
        <f t="shared" si="3"/>
        <v>-0.6727272727</v>
      </c>
      <c r="N33" s="120">
        <f t="shared" si="4"/>
        <v>-0.1757719715</v>
      </c>
      <c r="O33" s="119">
        <f>'MC sur granulés'!$C$10</f>
        <v>2.925</v>
      </c>
      <c r="P33" s="119">
        <f t="shared" si="5"/>
        <v>-0.4340909091</v>
      </c>
      <c r="Q33" s="120">
        <f t="shared" si="6"/>
        <v>-0.1757719715</v>
      </c>
      <c r="R33" s="121">
        <f>ABS('Prévisionnel Exploitation'!$B$6)/M33*15/1000</f>
        <v>-152.8957529</v>
      </c>
      <c r="S33" s="121">
        <f>ABS('Prévisionnel Exploitation'!$B$6)/P33*'MC sur granulés'!$B$2/1000</f>
        <v>-154.0164547</v>
      </c>
      <c r="T33" s="121">
        <f>(S33/('MC sur granulés'!$B$2/1000)*K33)/1000</f>
        <v>-39.34779357</v>
      </c>
    </row>
    <row r="34" ht="13.5" hidden="1" customHeight="1">
      <c r="A34" s="118">
        <v>4.22000000000001</v>
      </c>
      <c r="B34" s="119">
        <f>ROUND(15*(A34/'MC sur granulés'!$B$3),2)</f>
        <v>2.74</v>
      </c>
      <c r="C34" s="119"/>
      <c r="D34" s="119"/>
      <c r="E34" s="119"/>
      <c r="F34" s="119"/>
      <c r="G34" s="119"/>
      <c r="H34" s="119"/>
      <c r="I34" s="119"/>
      <c r="J34" s="119">
        <f t="shared" ref="J34:K34" si="37">A34/1.1</f>
        <v>3.836363636</v>
      </c>
      <c r="K34" s="119">
        <f t="shared" si="37"/>
        <v>2.490909091</v>
      </c>
      <c r="L34" s="118">
        <f>'MC sur granulés'!$C$9/1000*15</f>
        <v>4.5</v>
      </c>
      <c r="M34" s="119">
        <f t="shared" si="3"/>
        <v>-0.6636363636</v>
      </c>
      <c r="N34" s="120">
        <f t="shared" si="4"/>
        <v>-0.172985782</v>
      </c>
      <c r="O34" s="119">
        <f>'MC sur granulés'!$C$10</f>
        <v>2.925</v>
      </c>
      <c r="P34" s="119">
        <f t="shared" si="5"/>
        <v>-0.4340909091</v>
      </c>
      <c r="Q34" s="120">
        <f t="shared" si="6"/>
        <v>-0.172985782</v>
      </c>
      <c r="R34" s="121">
        <f>ABS('Prévisionnel Exploitation'!$B$6)/M34*15/1000</f>
        <v>-154.9902153</v>
      </c>
      <c r="S34" s="121">
        <f>ABS('Prévisionnel Exploitation'!$B$6)/P34*'MC sur granulés'!$B$2/1000</f>
        <v>-154.0164547</v>
      </c>
      <c r="T34" s="121">
        <f>(S34/('MC sur granulés'!$B$2/1000)*K34)/1000</f>
        <v>-39.34779357</v>
      </c>
    </row>
    <row r="35" ht="13.5" hidden="1" customHeight="1">
      <c r="A35" s="118">
        <v>4.23000000000001</v>
      </c>
      <c r="B35" s="119">
        <f>ROUND(15*(A35/'MC sur granulés'!$B$3),2)</f>
        <v>2.75</v>
      </c>
      <c r="C35" s="119"/>
      <c r="D35" s="119"/>
      <c r="E35" s="119"/>
      <c r="F35" s="119"/>
      <c r="G35" s="119"/>
      <c r="H35" s="119"/>
      <c r="I35" s="119"/>
      <c r="J35" s="119">
        <f t="shared" ref="J35:K35" si="38">A35/1.1</f>
        <v>3.845454545</v>
      </c>
      <c r="K35" s="119">
        <f t="shared" si="38"/>
        <v>2.5</v>
      </c>
      <c r="L35" s="118">
        <f>'MC sur granulés'!$C$9/1000*15</f>
        <v>4.5</v>
      </c>
      <c r="M35" s="119">
        <f t="shared" si="3"/>
        <v>-0.6545454545</v>
      </c>
      <c r="N35" s="120">
        <f t="shared" si="4"/>
        <v>-0.170212766</v>
      </c>
      <c r="O35" s="119">
        <f>'MC sur granulés'!$C$10</f>
        <v>2.925</v>
      </c>
      <c r="P35" s="119">
        <f t="shared" si="5"/>
        <v>-0.425</v>
      </c>
      <c r="Q35" s="120">
        <f t="shared" si="6"/>
        <v>-0.170212766</v>
      </c>
      <c r="R35" s="121">
        <f>ABS('Prévisionnel Exploitation'!$B$6)/M35*15/1000</f>
        <v>-157.1428571</v>
      </c>
      <c r="S35" s="121">
        <f>ABS('Prévisionnel Exploitation'!$B$6)/P35*'MC sur granulés'!$B$2/1000</f>
        <v>-157.3109244</v>
      </c>
      <c r="T35" s="121">
        <f>(S35/('MC sur granulés'!$B$2/1000)*K35)/1000</f>
        <v>-40.33613445</v>
      </c>
    </row>
    <row r="36" ht="13.5" hidden="1" customHeight="1">
      <c r="A36" s="118">
        <v>4.24000000000001</v>
      </c>
      <c r="B36" s="119">
        <f>ROUND(15*(A36/'MC sur granulés'!$B$3),2)</f>
        <v>2.76</v>
      </c>
      <c r="C36" s="119"/>
      <c r="D36" s="119"/>
      <c r="E36" s="119"/>
      <c r="F36" s="119"/>
      <c r="G36" s="119"/>
      <c r="H36" s="119"/>
      <c r="I36" s="119"/>
      <c r="J36" s="119">
        <f t="shared" ref="J36:K36" si="39">A36/1.1</f>
        <v>3.854545455</v>
      </c>
      <c r="K36" s="119">
        <f t="shared" si="39"/>
        <v>2.509090909</v>
      </c>
      <c r="L36" s="118">
        <f>'MC sur granulés'!$C$9/1000*15</f>
        <v>4.5</v>
      </c>
      <c r="M36" s="119">
        <f t="shared" si="3"/>
        <v>-0.6454545455</v>
      </c>
      <c r="N36" s="120">
        <f t="shared" si="4"/>
        <v>-0.1674528302</v>
      </c>
      <c r="O36" s="119">
        <f>'MC sur granulés'!$C$10</f>
        <v>2.925</v>
      </c>
      <c r="P36" s="119">
        <f t="shared" si="5"/>
        <v>-0.4159090909</v>
      </c>
      <c r="Q36" s="120">
        <f t="shared" si="6"/>
        <v>-0.1674528302</v>
      </c>
      <c r="R36" s="121">
        <f>ABS('Prévisionnel Exploitation'!$B$6)/M36*15/1000</f>
        <v>-159.3561368</v>
      </c>
      <c r="S36" s="121">
        <f>ABS('Prévisionnel Exploitation'!$B$6)/P36*'MC sur granulés'!$B$2/1000</f>
        <v>-160.7494145</v>
      </c>
      <c r="T36" s="121">
        <f>(S36/('MC sur granulés'!$B$2/1000)*K36)/1000</f>
        <v>-41.3676815</v>
      </c>
    </row>
    <row r="37" ht="13.5" hidden="1" customHeight="1">
      <c r="A37" s="118">
        <v>4.25000000000001</v>
      </c>
      <c r="B37" s="119">
        <f>ROUND(15*(A37/'MC sur granulés'!$B$3),2)</f>
        <v>2.76</v>
      </c>
      <c r="C37" s="119"/>
      <c r="D37" s="119"/>
      <c r="E37" s="119"/>
      <c r="F37" s="119"/>
      <c r="G37" s="119"/>
      <c r="H37" s="119"/>
      <c r="I37" s="119"/>
      <c r="J37" s="119">
        <f t="shared" ref="J37:K37" si="40">A37/1.1</f>
        <v>3.863636364</v>
      </c>
      <c r="K37" s="119">
        <f t="shared" si="40"/>
        <v>2.509090909</v>
      </c>
      <c r="L37" s="118">
        <f>'MC sur granulés'!$C$9/1000*15</f>
        <v>4.5</v>
      </c>
      <c r="M37" s="119">
        <f t="shared" si="3"/>
        <v>-0.6363636364</v>
      </c>
      <c r="N37" s="120">
        <f t="shared" si="4"/>
        <v>-0.1647058824</v>
      </c>
      <c r="O37" s="119">
        <f>'MC sur granulés'!$C$10</f>
        <v>2.925</v>
      </c>
      <c r="P37" s="119">
        <f t="shared" si="5"/>
        <v>-0.4159090909</v>
      </c>
      <c r="Q37" s="120">
        <f t="shared" si="6"/>
        <v>-0.1647058824</v>
      </c>
      <c r="R37" s="121">
        <f>ABS('Prévisionnel Exploitation'!$B$6)/M37*15/1000</f>
        <v>-161.6326531</v>
      </c>
      <c r="S37" s="121">
        <f>ABS('Prévisionnel Exploitation'!$B$6)/P37*'MC sur granulés'!$B$2/1000</f>
        <v>-160.7494145</v>
      </c>
      <c r="T37" s="121">
        <f>(S37/('MC sur granulés'!$B$2/1000)*K37)/1000</f>
        <v>-41.3676815</v>
      </c>
    </row>
    <row r="38" ht="13.5" hidden="1" customHeight="1">
      <c r="A38" s="118">
        <v>4.26000000000001</v>
      </c>
      <c r="B38" s="119">
        <f>ROUND(15*(A38/'MC sur granulés'!$B$3),2)</f>
        <v>2.77</v>
      </c>
      <c r="C38" s="119"/>
      <c r="D38" s="119"/>
      <c r="E38" s="119"/>
      <c r="F38" s="119"/>
      <c r="G38" s="119"/>
      <c r="H38" s="119"/>
      <c r="I38" s="119"/>
      <c r="J38" s="119">
        <f t="shared" ref="J38:K38" si="41">A38/1.1</f>
        <v>3.872727273</v>
      </c>
      <c r="K38" s="119">
        <f t="shared" si="41"/>
        <v>2.518181818</v>
      </c>
      <c r="L38" s="118">
        <f>'MC sur granulés'!$C$9/1000*15</f>
        <v>4.5</v>
      </c>
      <c r="M38" s="119">
        <f t="shared" si="3"/>
        <v>-0.6272727273</v>
      </c>
      <c r="N38" s="120">
        <f t="shared" si="4"/>
        <v>-0.161971831</v>
      </c>
      <c r="O38" s="119">
        <f>'MC sur granulés'!$C$10</f>
        <v>2.925</v>
      </c>
      <c r="P38" s="119">
        <f t="shared" si="5"/>
        <v>-0.4068181818</v>
      </c>
      <c r="Q38" s="120">
        <f t="shared" si="6"/>
        <v>-0.161971831</v>
      </c>
      <c r="R38" s="121">
        <f>ABS('Prévisionnel Exploitation'!$B$6)/M38*15/1000</f>
        <v>-163.9751553</v>
      </c>
      <c r="S38" s="121">
        <f>ABS('Prévisionnel Exploitation'!$B$6)/P38*'MC sur granulés'!$B$2/1000</f>
        <v>-164.3415802</v>
      </c>
      <c r="T38" s="121">
        <f>(S38/('MC sur granulés'!$B$2/1000)*K38)/1000</f>
        <v>-42.44533121</v>
      </c>
    </row>
    <row r="39" ht="13.5" hidden="1" customHeight="1">
      <c r="A39" s="118">
        <v>4.27000000000001</v>
      </c>
      <c r="B39" s="119">
        <f>ROUND(15*(A39/'MC sur granulés'!$B$3),2)</f>
        <v>2.78</v>
      </c>
      <c r="C39" s="119"/>
      <c r="D39" s="119"/>
      <c r="E39" s="119"/>
      <c r="F39" s="119"/>
      <c r="G39" s="119"/>
      <c r="H39" s="119"/>
      <c r="I39" s="119"/>
      <c r="J39" s="119">
        <f t="shared" ref="J39:K39" si="42">A39/1.1</f>
        <v>3.881818182</v>
      </c>
      <c r="K39" s="119">
        <f t="shared" si="42"/>
        <v>2.527272727</v>
      </c>
      <c r="L39" s="118">
        <f>'MC sur granulés'!$C$9/1000*15</f>
        <v>4.5</v>
      </c>
      <c r="M39" s="119">
        <f t="shared" si="3"/>
        <v>-0.6181818182</v>
      </c>
      <c r="N39" s="120">
        <f t="shared" si="4"/>
        <v>-0.1592505855</v>
      </c>
      <c r="O39" s="119">
        <f>'MC sur granulés'!$C$10</f>
        <v>2.925</v>
      </c>
      <c r="P39" s="119">
        <f t="shared" si="5"/>
        <v>-0.3977272727</v>
      </c>
      <c r="Q39" s="120">
        <f t="shared" si="6"/>
        <v>-0.1592505855</v>
      </c>
      <c r="R39" s="121">
        <f>ABS('Prévisionnel Exploitation'!$B$6)/M39*15/1000</f>
        <v>-166.3865546</v>
      </c>
      <c r="S39" s="121">
        <f>ABS('Prévisionnel Exploitation'!$B$6)/P39*'MC sur granulés'!$B$2/1000</f>
        <v>-168.0979592</v>
      </c>
      <c r="T39" s="121">
        <f>(S39/('MC sur granulés'!$B$2/1000)*K39)/1000</f>
        <v>-43.5722449</v>
      </c>
    </row>
    <row r="40" ht="13.5" hidden="1" customHeight="1">
      <c r="A40" s="118">
        <v>4.28000000000001</v>
      </c>
      <c r="B40" s="119">
        <f>ROUND(15*(A40/'MC sur granulés'!$B$3),2)</f>
        <v>2.78</v>
      </c>
      <c r="C40" s="119"/>
      <c r="D40" s="119"/>
      <c r="E40" s="119"/>
      <c r="F40" s="119"/>
      <c r="G40" s="119"/>
      <c r="H40" s="119"/>
      <c r="I40" s="119"/>
      <c r="J40" s="119">
        <f t="shared" ref="J40:K40" si="43">A40/1.1</f>
        <v>3.890909091</v>
      </c>
      <c r="K40" s="119">
        <f t="shared" si="43"/>
        <v>2.527272727</v>
      </c>
      <c r="L40" s="118">
        <f>'MC sur granulés'!$C$9/1000*15</f>
        <v>4.5</v>
      </c>
      <c r="M40" s="119">
        <f t="shared" si="3"/>
        <v>-0.6090909091</v>
      </c>
      <c r="N40" s="120">
        <f t="shared" si="4"/>
        <v>-0.1565420561</v>
      </c>
      <c r="O40" s="119">
        <f>'MC sur granulés'!$C$10</f>
        <v>2.925</v>
      </c>
      <c r="P40" s="119">
        <f t="shared" si="5"/>
        <v>-0.3977272727</v>
      </c>
      <c r="Q40" s="120">
        <f t="shared" si="6"/>
        <v>-0.1565420561</v>
      </c>
      <c r="R40" s="121">
        <f>ABS('Prévisionnel Exploitation'!$B$6)/M40*15/1000</f>
        <v>-168.869936</v>
      </c>
      <c r="S40" s="121">
        <f>ABS('Prévisionnel Exploitation'!$B$6)/P40*'MC sur granulés'!$B$2/1000</f>
        <v>-168.0979592</v>
      </c>
      <c r="T40" s="121">
        <f>(S40/('MC sur granulés'!$B$2/1000)*K40)/1000</f>
        <v>-43.5722449</v>
      </c>
    </row>
    <row r="41" ht="13.5" hidden="1" customHeight="1">
      <c r="A41" s="118">
        <v>4.29000000000001</v>
      </c>
      <c r="B41" s="119">
        <f>ROUND(15*(A41/'MC sur granulés'!$B$3),2)</f>
        <v>2.79</v>
      </c>
      <c r="C41" s="119"/>
      <c r="D41" s="119"/>
      <c r="E41" s="119"/>
      <c r="F41" s="119"/>
      <c r="G41" s="119"/>
      <c r="H41" s="119"/>
      <c r="I41" s="119"/>
      <c r="J41" s="119">
        <f t="shared" ref="J41:K41" si="44">A41/1.1</f>
        <v>3.9</v>
      </c>
      <c r="K41" s="119">
        <f t="shared" si="44"/>
        <v>2.536363636</v>
      </c>
      <c r="L41" s="118">
        <f>'MC sur granulés'!$C$9/1000*15</f>
        <v>4.5</v>
      </c>
      <c r="M41" s="119">
        <f t="shared" si="3"/>
        <v>-0.6</v>
      </c>
      <c r="N41" s="120">
        <f t="shared" si="4"/>
        <v>-0.1538461538</v>
      </c>
      <c r="O41" s="119">
        <f>'MC sur granulés'!$C$10</f>
        <v>2.925</v>
      </c>
      <c r="P41" s="119">
        <f t="shared" si="5"/>
        <v>-0.3886363636</v>
      </c>
      <c r="Q41" s="120">
        <f t="shared" si="6"/>
        <v>-0.1538461538</v>
      </c>
      <c r="R41" s="121">
        <f>ABS('Prévisionnel Exploitation'!$B$6)/M41*15/1000</f>
        <v>-171.4285714</v>
      </c>
      <c r="S41" s="121">
        <f>ABS('Prévisionnel Exploitation'!$B$6)/P41*'MC sur granulés'!$B$2/1000</f>
        <v>-172.0300752</v>
      </c>
      <c r="T41" s="121">
        <f>(S41/('MC sur granulés'!$B$2/1000)*K41)/1000</f>
        <v>-44.7518797</v>
      </c>
    </row>
    <row r="42" ht="13.5" hidden="1" customHeight="1">
      <c r="A42" s="118">
        <v>4.30000000000001</v>
      </c>
      <c r="B42" s="119">
        <f>ROUND(15*(A42/'MC sur granulés'!$B$3),2)</f>
        <v>2.8</v>
      </c>
      <c r="C42" s="119"/>
      <c r="D42" s="119"/>
      <c r="E42" s="119"/>
      <c r="F42" s="119"/>
      <c r="G42" s="119"/>
      <c r="H42" s="119"/>
      <c r="I42" s="119"/>
      <c r="J42" s="119">
        <f t="shared" ref="J42:K42" si="45">A42/1.1</f>
        <v>3.909090909</v>
      </c>
      <c r="K42" s="119">
        <f t="shared" si="45"/>
        <v>2.545454545</v>
      </c>
      <c r="L42" s="118">
        <f>'MC sur granulés'!$C$9/1000*15</f>
        <v>4.5</v>
      </c>
      <c r="M42" s="119">
        <f t="shared" si="3"/>
        <v>-0.5909090909</v>
      </c>
      <c r="N42" s="120">
        <f t="shared" si="4"/>
        <v>-0.1511627907</v>
      </c>
      <c r="O42" s="119">
        <f>'MC sur granulés'!$C$10</f>
        <v>2.925</v>
      </c>
      <c r="P42" s="119">
        <f t="shared" si="5"/>
        <v>-0.3795454545</v>
      </c>
      <c r="Q42" s="120">
        <f t="shared" si="6"/>
        <v>-0.1511627907</v>
      </c>
      <c r="R42" s="121">
        <f>ABS('Prévisionnel Exploitation'!$B$6)/M42*15/1000</f>
        <v>-174.0659341</v>
      </c>
      <c r="S42" s="121">
        <f>ABS('Prévisionnel Exploitation'!$B$6)/P42*'MC sur granulés'!$B$2/1000</f>
        <v>-176.150556</v>
      </c>
      <c r="T42" s="121">
        <f>(S42/('MC sur granulés'!$B$2/1000)*K42)/1000</f>
        <v>-45.98802395</v>
      </c>
    </row>
    <row r="43" ht="13.5" hidden="1" customHeight="1">
      <c r="A43" s="118">
        <v>4.31000000000001</v>
      </c>
      <c r="B43" s="119">
        <f>ROUND(15*(A43/'MC sur granulés'!$B$3),2)</f>
        <v>2.8</v>
      </c>
      <c r="C43" s="119"/>
      <c r="D43" s="119"/>
      <c r="E43" s="119"/>
      <c r="F43" s="119"/>
      <c r="G43" s="119"/>
      <c r="H43" s="119"/>
      <c r="I43" s="119"/>
      <c r="J43" s="119">
        <f t="shared" ref="J43:K43" si="46">A43/1.1</f>
        <v>3.918181818</v>
      </c>
      <c r="K43" s="119">
        <f t="shared" si="46"/>
        <v>2.545454545</v>
      </c>
      <c r="L43" s="118">
        <f>'MC sur granulés'!$C$9/1000*15</f>
        <v>4.5</v>
      </c>
      <c r="M43" s="119">
        <f t="shared" si="3"/>
        <v>-0.5818181818</v>
      </c>
      <c r="N43" s="120">
        <f t="shared" si="4"/>
        <v>-0.1484918794</v>
      </c>
      <c r="O43" s="119">
        <f>'MC sur granulés'!$C$10</f>
        <v>2.925</v>
      </c>
      <c r="P43" s="119">
        <f t="shared" si="5"/>
        <v>-0.3795454545</v>
      </c>
      <c r="Q43" s="120">
        <f t="shared" si="6"/>
        <v>-0.1484918794</v>
      </c>
      <c r="R43" s="121">
        <f>ABS('Prévisionnel Exploitation'!$B$6)/M43*15/1000</f>
        <v>-176.7857143</v>
      </c>
      <c r="S43" s="121">
        <f>ABS('Prévisionnel Exploitation'!$B$6)/P43*'MC sur granulés'!$B$2/1000</f>
        <v>-176.150556</v>
      </c>
      <c r="T43" s="121">
        <f>(S43/('MC sur granulés'!$B$2/1000)*K43)/1000</f>
        <v>-45.98802395</v>
      </c>
    </row>
    <row r="44" ht="13.5" hidden="1" customHeight="1">
      <c r="A44" s="118">
        <v>4.32000000000001</v>
      </c>
      <c r="B44" s="119">
        <f>ROUND(15*(A44/'MC sur granulés'!$B$3),2)</f>
        <v>2.81</v>
      </c>
      <c r="C44" s="119"/>
      <c r="D44" s="119"/>
      <c r="E44" s="119"/>
      <c r="F44" s="119"/>
      <c r="G44" s="119"/>
      <c r="H44" s="119"/>
      <c r="I44" s="119"/>
      <c r="J44" s="119">
        <f t="shared" ref="J44:K44" si="47">A44/1.1</f>
        <v>3.927272727</v>
      </c>
      <c r="K44" s="119">
        <f t="shared" si="47"/>
        <v>2.554545455</v>
      </c>
      <c r="L44" s="118">
        <f>'MC sur granulés'!$C$9/1000*15</f>
        <v>4.5</v>
      </c>
      <c r="M44" s="119">
        <f t="shared" si="3"/>
        <v>-0.5727272727</v>
      </c>
      <c r="N44" s="120">
        <f t="shared" si="4"/>
        <v>-0.1458333333</v>
      </c>
      <c r="O44" s="119">
        <f>'MC sur granulés'!$C$10</f>
        <v>2.925</v>
      </c>
      <c r="P44" s="119">
        <f t="shared" si="5"/>
        <v>-0.3704545455</v>
      </c>
      <c r="Q44" s="120">
        <f t="shared" si="6"/>
        <v>-0.1458333333</v>
      </c>
      <c r="R44" s="121">
        <f>ABS('Prévisionnel Exploitation'!$B$6)/M44*15/1000</f>
        <v>-179.5918367</v>
      </c>
      <c r="S44" s="121">
        <f>ABS('Prévisionnel Exploitation'!$B$6)/P44*'MC sur granulés'!$B$2/1000</f>
        <v>-180.4732691</v>
      </c>
      <c r="T44" s="121">
        <f>(S44/('MC sur granulés'!$B$2/1000)*K44)/1000</f>
        <v>-47.28483786</v>
      </c>
    </row>
    <row r="45" ht="13.5" hidden="1" customHeight="1">
      <c r="A45" s="118">
        <v>4.33000000000001</v>
      </c>
      <c r="B45" s="119">
        <f>ROUND(15*(A45/'MC sur granulés'!$B$3),2)</f>
        <v>2.81</v>
      </c>
      <c r="C45" s="119"/>
      <c r="D45" s="119"/>
      <c r="E45" s="119"/>
      <c r="F45" s="119"/>
      <c r="G45" s="119"/>
      <c r="H45" s="119"/>
      <c r="I45" s="119"/>
      <c r="J45" s="119">
        <f t="shared" ref="J45:K45" si="48">A45/1.1</f>
        <v>3.936363636</v>
      </c>
      <c r="K45" s="119">
        <f t="shared" si="48"/>
        <v>2.554545455</v>
      </c>
      <c r="L45" s="118">
        <f>'MC sur granulés'!$C$9/1000*15</f>
        <v>4.5</v>
      </c>
      <c r="M45" s="119">
        <f t="shared" si="3"/>
        <v>-0.5636363636</v>
      </c>
      <c r="N45" s="120">
        <f t="shared" si="4"/>
        <v>-0.143187067</v>
      </c>
      <c r="O45" s="119">
        <f>'MC sur granulés'!$C$10</f>
        <v>2.925</v>
      </c>
      <c r="P45" s="119">
        <f t="shared" si="5"/>
        <v>-0.3704545455</v>
      </c>
      <c r="Q45" s="120">
        <f t="shared" si="6"/>
        <v>-0.143187067</v>
      </c>
      <c r="R45" s="121">
        <f>ABS('Prévisionnel Exploitation'!$B$6)/M45*15/1000</f>
        <v>-182.4884793</v>
      </c>
      <c r="S45" s="121">
        <f>ABS('Prévisionnel Exploitation'!$B$6)/P45*'MC sur granulés'!$B$2/1000</f>
        <v>-180.4732691</v>
      </c>
      <c r="T45" s="121">
        <f>(S45/('MC sur granulés'!$B$2/1000)*K45)/1000</f>
        <v>-47.28483786</v>
      </c>
    </row>
    <row r="46" ht="13.5" hidden="1" customHeight="1">
      <c r="A46" s="118">
        <v>4.34000000000001</v>
      </c>
      <c r="B46" s="119">
        <f>ROUND(15*(A46/'MC sur granulés'!$B$3),2)</f>
        <v>2.82</v>
      </c>
      <c r="C46" s="119"/>
      <c r="D46" s="119"/>
      <c r="E46" s="119"/>
      <c r="F46" s="119"/>
      <c r="G46" s="119"/>
      <c r="H46" s="119"/>
      <c r="I46" s="119"/>
      <c r="J46" s="119">
        <f t="shared" ref="J46:K46" si="49">A46/1.1</f>
        <v>3.945454545</v>
      </c>
      <c r="K46" s="119">
        <f t="shared" si="49"/>
        <v>2.563636364</v>
      </c>
      <c r="L46" s="118">
        <f>'MC sur granulés'!$C$9/1000*15</f>
        <v>4.5</v>
      </c>
      <c r="M46" s="119">
        <f t="shared" si="3"/>
        <v>-0.5545454545</v>
      </c>
      <c r="N46" s="120">
        <f t="shared" si="4"/>
        <v>-0.1405529954</v>
      </c>
      <c r="O46" s="119">
        <f>'MC sur granulés'!$C$10</f>
        <v>2.925</v>
      </c>
      <c r="P46" s="119">
        <f t="shared" si="5"/>
        <v>-0.3613636364</v>
      </c>
      <c r="Q46" s="120">
        <f t="shared" si="6"/>
        <v>-0.1405529954</v>
      </c>
      <c r="R46" s="121">
        <f>ABS('Prévisionnel Exploitation'!$B$6)/M46*15/1000</f>
        <v>-185.4800937</v>
      </c>
      <c r="S46" s="121">
        <f>ABS('Prévisionnel Exploitation'!$B$6)/P46*'MC sur granulés'!$B$2/1000</f>
        <v>-185.0134771</v>
      </c>
      <c r="T46" s="121">
        <f>(S46/('MC sur granulés'!$B$2/1000)*K46)/1000</f>
        <v>-48.64690027</v>
      </c>
    </row>
    <row r="47" ht="13.5" hidden="1" customHeight="1">
      <c r="A47" s="118">
        <v>4.35000000000001</v>
      </c>
      <c r="B47" s="119">
        <f>ROUND(15*(A47/'MC sur granulés'!$B$3),2)</f>
        <v>2.83</v>
      </c>
      <c r="C47" s="119"/>
      <c r="D47" s="119"/>
      <c r="E47" s="119"/>
      <c r="F47" s="119"/>
      <c r="G47" s="119"/>
      <c r="H47" s="119"/>
      <c r="I47" s="119"/>
      <c r="J47" s="119">
        <f t="shared" ref="J47:K47" si="50">A47/1.1</f>
        <v>3.954545455</v>
      </c>
      <c r="K47" s="119">
        <f t="shared" si="50"/>
        <v>2.572727273</v>
      </c>
      <c r="L47" s="118">
        <f>'MC sur granulés'!$C$9/1000*15</f>
        <v>4.5</v>
      </c>
      <c r="M47" s="119">
        <f t="shared" si="3"/>
        <v>-0.5454545455</v>
      </c>
      <c r="N47" s="120">
        <f t="shared" si="4"/>
        <v>-0.1379310345</v>
      </c>
      <c r="O47" s="119">
        <f>'MC sur granulés'!$C$10</f>
        <v>2.925</v>
      </c>
      <c r="P47" s="119">
        <f t="shared" si="5"/>
        <v>-0.3522727273</v>
      </c>
      <c r="Q47" s="120">
        <f t="shared" si="6"/>
        <v>-0.1379310345</v>
      </c>
      <c r="R47" s="121">
        <f>ABS('Prévisionnel Exploitation'!$B$6)/M47*15/1000</f>
        <v>-188.5714286</v>
      </c>
      <c r="S47" s="121">
        <f>ABS('Prévisionnel Exploitation'!$B$6)/P47*'MC sur granulés'!$B$2/1000</f>
        <v>-189.7880184</v>
      </c>
      <c r="T47" s="121">
        <f>(S47/('MC sur granulés'!$B$2/1000)*K47)/1000</f>
        <v>-50.07926267</v>
      </c>
    </row>
    <row r="48" ht="13.5" hidden="1" customHeight="1">
      <c r="A48" s="118">
        <v>4.36000000000001</v>
      </c>
      <c r="B48" s="119">
        <f>ROUND(15*(A48/'MC sur granulés'!$B$3),2)</f>
        <v>2.83</v>
      </c>
      <c r="C48" s="119"/>
      <c r="D48" s="119"/>
      <c r="E48" s="119"/>
      <c r="F48" s="119"/>
      <c r="G48" s="119"/>
      <c r="H48" s="119"/>
      <c r="I48" s="119"/>
      <c r="J48" s="119">
        <f t="shared" ref="J48:K48" si="51">A48/1.1</f>
        <v>3.963636364</v>
      </c>
      <c r="K48" s="119">
        <f t="shared" si="51"/>
        <v>2.572727273</v>
      </c>
      <c r="L48" s="118">
        <f>'MC sur granulés'!$C$9/1000*15</f>
        <v>4.5</v>
      </c>
      <c r="M48" s="119">
        <f t="shared" si="3"/>
        <v>-0.5363636364</v>
      </c>
      <c r="N48" s="120">
        <f t="shared" si="4"/>
        <v>-0.1353211009</v>
      </c>
      <c r="O48" s="119">
        <f>'MC sur granulés'!$C$10</f>
        <v>2.925</v>
      </c>
      <c r="P48" s="119">
        <f t="shared" si="5"/>
        <v>-0.3522727273</v>
      </c>
      <c r="Q48" s="120">
        <f t="shared" si="6"/>
        <v>-0.1353211009</v>
      </c>
      <c r="R48" s="121">
        <f>ABS('Prévisionnel Exploitation'!$B$6)/M48*15/1000</f>
        <v>-191.7675545</v>
      </c>
      <c r="S48" s="121">
        <f>ABS('Prévisionnel Exploitation'!$B$6)/P48*'MC sur granulés'!$B$2/1000</f>
        <v>-189.7880184</v>
      </c>
      <c r="T48" s="121">
        <f>(S48/('MC sur granulés'!$B$2/1000)*K48)/1000</f>
        <v>-50.07926267</v>
      </c>
    </row>
    <row r="49" ht="13.5" hidden="1" customHeight="1">
      <c r="A49" s="118">
        <v>4.37000000000001</v>
      </c>
      <c r="B49" s="119">
        <f>ROUND(15*(A49/'MC sur granulés'!$B$3),2)</f>
        <v>2.84</v>
      </c>
      <c r="C49" s="119"/>
      <c r="D49" s="119"/>
      <c r="E49" s="119"/>
      <c r="F49" s="119"/>
      <c r="G49" s="119"/>
      <c r="H49" s="119"/>
      <c r="I49" s="119"/>
      <c r="J49" s="119">
        <f t="shared" ref="J49:K49" si="52">A49/1.1</f>
        <v>3.972727273</v>
      </c>
      <c r="K49" s="119">
        <f t="shared" si="52"/>
        <v>2.581818182</v>
      </c>
      <c r="L49" s="118">
        <f>'MC sur granulés'!$C$9/1000*15</f>
        <v>4.5</v>
      </c>
      <c r="M49" s="119">
        <f t="shared" si="3"/>
        <v>-0.5272727273</v>
      </c>
      <c r="N49" s="120">
        <f t="shared" si="4"/>
        <v>-0.1327231121</v>
      </c>
      <c r="O49" s="119">
        <f>'MC sur granulés'!$C$10</f>
        <v>2.925</v>
      </c>
      <c r="P49" s="119">
        <f t="shared" si="5"/>
        <v>-0.3431818182</v>
      </c>
      <c r="Q49" s="120">
        <f t="shared" si="6"/>
        <v>-0.1327231121</v>
      </c>
      <c r="R49" s="121">
        <f>ABS('Prévisionnel Exploitation'!$B$6)/M49*15/1000</f>
        <v>-195.0738916</v>
      </c>
      <c r="S49" s="121">
        <f>ABS('Prévisionnel Exploitation'!$B$6)/P49*'MC sur granulés'!$B$2/1000</f>
        <v>-194.8155156</v>
      </c>
      <c r="T49" s="121">
        <f>(S49/('MC sur granulés'!$B$2/1000)*K49)/1000</f>
        <v>-51.58751183</v>
      </c>
    </row>
    <row r="50" ht="13.5" hidden="1" customHeight="1">
      <c r="A50" s="118">
        <v>4.38000000000001</v>
      </c>
      <c r="B50" s="119">
        <f>ROUND(15*(A50/'MC sur granulés'!$B$3),2)</f>
        <v>2.85</v>
      </c>
      <c r="C50" s="119"/>
      <c r="D50" s="119"/>
      <c r="E50" s="119"/>
      <c r="F50" s="119"/>
      <c r="G50" s="119"/>
      <c r="H50" s="119"/>
      <c r="I50" s="119"/>
      <c r="J50" s="119">
        <f t="shared" ref="J50:K50" si="53">A50/1.1</f>
        <v>3.981818182</v>
      </c>
      <c r="K50" s="119">
        <f t="shared" si="53"/>
        <v>2.590909091</v>
      </c>
      <c r="L50" s="118">
        <f>'MC sur granulés'!$C$9/1000*15</f>
        <v>4.5</v>
      </c>
      <c r="M50" s="119">
        <f t="shared" si="3"/>
        <v>-0.5181818182</v>
      </c>
      <c r="N50" s="120">
        <f t="shared" si="4"/>
        <v>-0.1301369863</v>
      </c>
      <c r="O50" s="119">
        <f>'MC sur granulés'!$C$10</f>
        <v>2.925</v>
      </c>
      <c r="P50" s="119">
        <f t="shared" si="5"/>
        <v>-0.3340909091</v>
      </c>
      <c r="Q50" s="120">
        <f t="shared" si="6"/>
        <v>-0.1301369863</v>
      </c>
      <c r="R50" s="121">
        <f>ABS('Prévisionnel Exploitation'!$B$6)/M50*15/1000</f>
        <v>-198.4962406</v>
      </c>
      <c r="S50" s="121">
        <f>ABS('Prévisionnel Exploitation'!$B$6)/P50*'MC sur granulés'!$B$2/1000</f>
        <v>-200.1166181</v>
      </c>
      <c r="T50" s="121">
        <f>(S50/('MC sur granulés'!$B$2/1000)*K50)/1000</f>
        <v>-53.17784257</v>
      </c>
    </row>
    <row r="51" ht="13.5" hidden="1" customHeight="1">
      <c r="A51" s="118">
        <v>4.39000000000001</v>
      </c>
      <c r="B51" s="119">
        <f>ROUND(15*(A51/'MC sur granulés'!$B$3),2)</f>
        <v>2.85</v>
      </c>
      <c r="C51" s="119"/>
      <c r="D51" s="119"/>
      <c r="E51" s="119"/>
      <c r="F51" s="119"/>
      <c r="G51" s="119"/>
      <c r="H51" s="119"/>
      <c r="I51" s="119"/>
      <c r="J51" s="119">
        <f t="shared" ref="J51:K51" si="54">A51/1.1</f>
        <v>3.990909091</v>
      </c>
      <c r="K51" s="119">
        <f t="shared" si="54"/>
        <v>2.590909091</v>
      </c>
      <c r="L51" s="118">
        <f>'MC sur granulés'!$C$9/1000*15</f>
        <v>4.5</v>
      </c>
      <c r="M51" s="119">
        <f t="shared" si="3"/>
        <v>-0.5090909091</v>
      </c>
      <c r="N51" s="120">
        <f t="shared" si="4"/>
        <v>-0.1275626424</v>
      </c>
      <c r="O51" s="119">
        <f>'MC sur granulés'!$C$10</f>
        <v>2.925</v>
      </c>
      <c r="P51" s="119">
        <f t="shared" si="5"/>
        <v>-0.3340909091</v>
      </c>
      <c r="Q51" s="120">
        <f t="shared" si="6"/>
        <v>-0.1275626424</v>
      </c>
      <c r="R51" s="121">
        <f>ABS('Prévisionnel Exploitation'!$B$6)/M51*15/1000</f>
        <v>-202.0408163</v>
      </c>
      <c r="S51" s="121">
        <f>ABS('Prévisionnel Exploitation'!$B$6)/P51*'MC sur granulés'!$B$2/1000</f>
        <v>-200.1166181</v>
      </c>
      <c r="T51" s="121">
        <f>(S51/('MC sur granulés'!$B$2/1000)*K51)/1000</f>
        <v>-53.17784257</v>
      </c>
    </row>
    <row r="52" ht="13.5" hidden="1" customHeight="1">
      <c r="A52" s="118">
        <v>4.40000000000001</v>
      </c>
      <c r="B52" s="119">
        <f>ROUND(15*(A52/'MC sur granulés'!$B$3),2)</f>
        <v>2.86</v>
      </c>
      <c r="C52" s="119"/>
      <c r="D52" s="119"/>
      <c r="E52" s="119"/>
      <c r="F52" s="119"/>
      <c r="G52" s="119"/>
      <c r="H52" s="119"/>
      <c r="I52" s="119"/>
      <c r="J52" s="119">
        <f t="shared" ref="J52:K52" si="55">A52/1.1</f>
        <v>4</v>
      </c>
      <c r="K52" s="119">
        <f t="shared" si="55"/>
        <v>2.6</v>
      </c>
      <c r="L52" s="118">
        <f>'MC sur granulés'!$C$9/1000*15</f>
        <v>4.5</v>
      </c>
      <c r="M52" s="119">
        <f t="shared" si="3"/>
        <v>-0.5</v>
      </c>
      <c r="N52" s="120">
        <f t="shared" si="4"/>
        <v>-0.125</v>
      </c>
      <c r="O52" s="119">
        <f>'MC sur granulés'!$C$10</f>
        <v>2.925</v>
      </c>
      <c r="P52" s="119">
        <f t="shared" si="5"/>
        <v>-0.325</v>
      </c>
      <c r="Q52" s="120">
        <f t="shared" si="6"/>
        <v>-0.125</v>
      </c>
      <c r="R52" s="121">
        <f>ABS('Prévisionnel Exploitation'!$B$6)/M52*15/1000</f>
        <v>-205.7142857</v>
      </c>
      <c r="S52" s="121">
        <f>ABS('Prévisionnel Exploitation'!$B$6)/P52*'MC sur granulés'!$B$2/1000</f>
        <v>-205.7142857</v>
      </c>
      <c r="T52" s="121">
        <f>(S52/('MC sur granulés'!$B$2/1000)*K52)/1000</f>
        <v>-54.85714286</v>
      </c>
    </row>
    <row r="53" ht="13.5" hidden="1" customHeight="1">
      <c r="A53" s="118">
        <v>4.41000000000001</v>
      </c>
      <c r="B53" s="119">
        <f>ROUND(15*(A53/'MC sur granulés'!$B$3),2)</f>
        <v>2.87</v>
      </c>
      <c r="C53" s="119"/>
      <c r="D53" s="119"/>
      <c r="E53" s="119"/>
      <c r="F53" s="119"/>
      <c r="G53" s="119"/>
      <c r="H53" s="119"/>
      <c r="I53" s="119"/>
      <c r="J53" s="119">
        <f t="shared" ref="J53:K53" si="56">A53/1.1</f>
        <v>4.009090909</v>
      </c>
      <c r="K53" s="119">
        <f t="shared" si="56"/>
        <v>2.609090909</v>
      </c>
      <c r="L53" s="118">
        <f>'MC sur granulés'!$C$9/1000*15</f>
        <v>4.5</v>
      </c>
      <c r="M53" s="119">
        <f t="shared" si="3"/>
        <v>-0.4909090909</v>
      </c>
      <c r="N53" s="120">
        <f t="shared" si="4"/>
        <v>-0.1224489796</v>
      </c>
      <c r="O53" s="119">
        <f>'MC sur granulés'!$C$10</f>
        <v>2.925</v>
      </c>
      <c r="P53" s="119">
        <f t="shared" si="5"/>
        <v>-0.3159090909</v>
      </c>
      <c r="Q53" s="120">
        <f t="shared" si="6"/>
        <v>-0.1224489796</v>
      </c>
      <c r="R53" s="121">
        <f>ABS('Prévisionnel Exploitation'!$B$6)/M53*15/1000</f>
        <v>-209.5238095</v>
      </c>
      <c r="S53" s="121">
        <f>ABS('Prévisionnel Exploitation'!$B$6)/P53*'MC sur granulés'!$B$2/1000</f>
        <v>-211.6341213</v>
      </c>
      <c r="T53" s="121">
        <f>(S53/('MC sur granulés'!$B$2/1000)*K53)/1000</f>
        <v>-56.63309353</v>
      </c>
    </row>
    <row r="54" ht="13.5" hidden="1" customHeight="1">
      <c r="A54" s="118">
        <v>4.42000000000001</v>
      </c>
      <c r="B54" s="119">
        <f>ROUND(15*(A54/'MC sur granulés'!$B$3),2)</f>
        <v>2.87</v>
      </c>
      <c r="C54" s="119"/>
      <c r="D54" s="119"/>
      <c r="E54" s="119"/>
      <c r="F54" s="119"/>
      <c r="G54" s="119"/>
      <c r="H54" s="119"/>
      <c r="I54" s="119"/>
      <c r="J54" s="119">
        <f t="shared" ref="J54:K54" si="57">A54/1.1</f>
        <v>4.018181818</v>
      </c>
      <c r="K54" s="119">
        <f t="shared" si="57"/>
        <v>2.609090909</v>
      </c>
      <c r="L54" s="118">
        <f>'MC sur granulés'!$C$9/1000*15</f>
        <v>4.5</v>
      </c>
      <c r="M54" s="119">
        <f t="shared" si="3"/>
        <v>-0.4818181818</v>
      </c>
      <c r="N54" s="120">
        <f t="shared" si="4"/>
        <v>-0.1199095023</v>
      </c>
      <c r="O54" s="119">
        <f>'MC sur granulés'!$C$10</f>
        <v>2.925</v>
      </c>
      <c r="P54" s="119">
        <f t="shared" si="5"/>
        <v>-0.3159090909</v>
      </c>
      <c r="Q54" s="120">
        <f t="shared" si="6"/>
        <v>-0.1199095023</v>
      </c>
      <c r="R54" s="121">
        <f>ABS('Prévisionnel Exploitation'!$B$6)/M54*15/1000</f>
        <v>-213.4770889</v>
      </c>
      <c r="S54" s="121">
        <f>ABS('Prévisionnel Exploitation'!$B$6)/P54*'MC sur granulés'!$B$2/1000</f>
        <v>-211.6341213</v>
      </c>
      <c r="T54" s="121">
        <f>(S54/('MC sur granulés'!$B$2/1000)*K54)/1000</f>
        <v>-56.63309353</v>
      </c>
    </row>
    <row r="55" ht="13.5" hidden="1" customHeight="1">
      <c r="A55" s="118">
        <v>4.43000000000001</v>
      </c>
      <c r="B55" s="119">
        <f>ROUND(15*(A55/'MC sur granulés'!$B$3),2)</f>
        <v>2.88</v>
      </c>
      <c r="C55" s="119"/>
      <c r="D55" s="119"/>
      <c r="E55" s="119"/>
      <c r="F55" s="119"/>
      <c r="G55" s="119"/>
      <c r="H55" s="119"/>
      <c r="I55" s="119"/>
      <c r="J55" s="119">
        <f t="shared" ref="J55:K55" si="58">A55/1.1</f>
        <v>4.027272727</v>
      </c>
      <c r="K55" s="119">
        <f t="shared" si="58"/>
        <v>2.618181818</v>
      </c>
      <c r="L55" s="118">
        <f>'MC sur granulés'!$C$9/1000*15</f>
        <v>4.5</v>
      </c>
      <c r="M55" s="119">
        <f t="shared" si="3"/>
        <v>-0.4727272727</v>
      </c>
      <c r="N55" s="120">
        <f t="shared" si="4"/>
        <v>-0.1173814898</v>
      </c>
      <c r="O55" s="119">
        <f>'MC sur granulés'!$C$10</f>
        <v>2.925</v>
      </c>
      <c r="P55" s="119">
        <f t="shared" si="5"/>
        <v>-0.3068181818</v>
      </c>
      <c r="Q55" s="120">
        <f t="shared" si="6"/>
        <v>-0.1173814898</v>
      </c>
      <c r="R55" s="121">
        <f>ABS('Prévisionnel Exploitation'!$B$6)/M55*15/1000</f>
        <v>-217.5824176</v>
      </c>
      <c r="S55" s="121">
        <f>ABS('Prévisionnel Exploitation'!$B$6)/P55*'MC sur granulés'!$B$2/1000</f>
        <v>-217.9047619</v>
      </c>
      <c r="T55" s="121">
        <f>(S55/('MC sur granulés'!$B$2/1000)*K55)/1000</f>
        <v>-58.51428571</v>
      </c>
    </row>
    <row r="56" ht="13.5" hidden="1" customHeight="1">
      <c r="A56" s="118">
        <v>4.44000000000001</v>
      </c>
      <c r="B56" s="119">
        <f>ROUND(15*(A56/'MC sur granulés'!$B$3),2)</f>
        <v>2.89</v>
      </c>
      <c r="C56" s="119"/>
      <c r="D56" s="119"/>
      <c r="E56" s="119"/>
      <c r="F56" s="119"/>
      <c r="G56" s="119"/>
      <c r="H56" s="119"/>
      <c r="I56" s="119"/>
      <c r="J56" s="119">
        <f t="shared" ref="J56:K56" si="59">A56/1.1</f>
        <v>4.036363636</v>
      </c>
      <c r="K56" s="119">
        <f t="shared" si="59"/>
        <v>2.627272727</v>
      </c>
      <c r="L56" s="118">
        <f>'MC sur granulés'!$C$9/1000*15</f>
        <v>4.5</v>
      </c>
      <c r="M56" s="119">
        <f t="shared" si="3"/>
        <v>-0.4636363636</v>
      </c>
      <c r="N56" s="120">
        <f t="shared" si="4"/>
        <v>-0.1148648649</v>
      </c>
      <c r="O56" s="119">
        <f>'MC sur granulés'!$C$10</f>
        <v>2.925</v>
      </c>
      <c r="P56" s="119">
        <f t="shared" si="5"/>
        <v>-0.2977272727</v>
      </c>
      <c r="Q56" s="120">
        <f t="shared" si="6"/>
        <v>-0.1148648649</v>
      </c>
      <c r="R56" s="121">
        <f>ABS('Prévisionnel Exploitation'!$B$6)/M56*15/1000</f>
        <v>-221.8487395</v>
      </c>
      <c r="S56" s="121">
        <f>ABS('Prévisionnel Exploitation'!$B$6)/P56*'MC sur granulés'!$B$2/1000</f>
        <v>-224.5583424</v>
      </c>
      <c r="T56" s="121">
        <f>(S56/('MC sur granulés'!$B$2/1000)*K56)/1000</f>
        <v>-60.51035987</v>
      </c>
    </row>
    <row r="57" ht="13.5" hidden="1" customHeight="1">
      <c r="A57" s="118">
        <v>4.45000000000001</v>
      </c>
      <c r="B57" s="119">
        <f>ROUND(15*(A57/'MC sur granulés'!$B$3),2)</f>
        <v>2.89</v>
      </c>
      <c r="C57" s="119"/>
      <c r="D57" s="119"/>
      <c r="E57" s="119"/>
      <c r="F57" s="119"/>
      <c r="G57" s="119"/>
      <c r="H57" s="119"/>
      <c r="I57" s="119"/>
      <c r="J57" s="119">
        <f t="shared" ref="J57:K57" si="60">A57/1.1</f>
        <v>4.045454545</v>
      </c>
      <c r="K57" s="119">
        <f t="shared" si="60"/>
        <v>2.627272727</v>
      </c>
      <c r="L57" s="118">
        <f>'MC sur granulés'!$C$9/1000*15</f>
        <v>4.5</v>
      </c>
      <c r="M57" s="119">
        <f t="shared" si="3"/>
        <v>-0.4545454545</v>
      </c>
      <c r="N57" s="120">
        <f t="shared" si="4"/>
        <v>-0.1123595506</v>
      </c>
      <c r="O57" s="119">
        <f>'MC sur granulés'!$C$10</f>
        <v>2.925</v>
      </c>
      <c r="P57" s="119">
        <f t="shared" si="5"/>
        <v>-0.2977272727</v>
      </c>
      <c r="Q57" s="120">
        <f t="shared" si="6"/>
        <v>-0.1123595506</v>
      </c>
      <c r="R57" s="121">
        <f>ABS('Prévisionnel Exploitation'!$B$6)/M57*15/1000</f>
        <v>-226.2857143</v>
      </c>
      <c r="S57" s="121">
        <f>ABS('Prévisionnel Exploitation'!$B$6)/P57*'MC sur granulés'!$B$2/1000</f>
        <v>-224.5583424</v>
      </c>
      <c r="T57" s="121">
        <f>(S57/('MC sur granulés'!$B$2/1000)*K57)/1000</f>
        <v>-60.51035987</v>
      </c>
    </row>
    <row r="58" ht="13.5" hidden="1" customHeight="1">
      <c r="A58" s="118">
        <v>4.46000000000001</v>
      </c>
      <c r="B58" s="119">
        <f>ROUND(15*(A58/'MC sur granulés'!$B$3),2)</f>
        <v>2.9</v>
      </c>
      <c r="C58" s="119"/>
      <c r="D58" s="119"/>
      <c r="E58" s="119"/>
      <c r="F58" s="119"/>
      <c r="G58" s="119"/>
      <c r="H58" s="119"/>
      <c r="I58" s="119"/>
      <c r="J58" s="119">
        <f t="shared" ref="J58:K58" si="61">A58/1.1</f>
        <v>4.054545455</v>
      </c>
      <c r="K58" s="119">
        <f t="shared" si="61"/>
        <v>2.636363636</v>
      </c>
      <c r="L58" s="118">
        <f>'MC sur granulés'!$C$9/1000*15</f>
        <v>4.5</v>
      </c>
      <c r="M58" s="119">
        <f t="shared" si="3"/>
        <v>-0.4454545455</v>
      </c>
      <c r="N58" s="120">
        <f t="shared" si="4"/>
        <v>-0.1098654709</v>
      </c>
      <c r="O58" s="119">
        <f>'MC sur granulés'!$C$10</f>
        <v>2.925</v>
      </c>
      <c r="P58" s="119">
        <f t="shared" si="5"/>
        <v>-0.2886363636</v>
      </c>
      <c r="Q58" s="120">
        <f t="shared" si="6"/>
        <v>-0.1098654709</v>
      </c>
      <c r="R58" s="121">
        <f>ABS('Prévisionnel Exploitation'!$B$6)/M58*15/1000</f>
        <v>-230.9037901</v>
      </c>
      <c r="S58" s="121">
        <f>ABS('Prévisionnel Exploitation'!$B$6)/P58*'MC sur granulés'!$B$2/1000</f>
        <v>-231.6310461</v>
      </c>
      <c r="T58" s="121">
        <f>(S58/('MC sur granulés'!$B$2/1000)*K58)/1000</f>
        <v>-62.63217098</v>
      </c>
    </row>
    <row r="59" ht="13.5" hidden="1" customHeight="1">
      <c r="A59" s="118">
        <v>4.47000000000001</v>
      </c>
      <c r="B59" s="119">
        <f>ROUND(15*(A59/'MC sur granulés'!$B$3),2)</f>
        <v>2.91</v>
      </c>
      <c r="C59" s="119"/>
      <c r="D59" s="119"/>
      <c r="E59" s="119"/>
      <c r="F59" s="119"/>
      <c r="G59" s="119"/>
      <c r="H59" s="119"/>
      <c r="I59" s="119"/>
      <c r="J59" s="119">
        <f t="shared" ref="J59:K59" si="62">A59/1.1</f>
        <v>4.063636364</v>
      </c>
      <c r="K59" s="119">
        <f t="shared" si="62"/>
        <v>2.645454545</v>
      </c>
      <c r="L59" s="118">
        <f>'MC sur granulés'!$C$9/1000*15</f>
        <v>4.5</v>
      </c>
      <c r="M59" s="119">
        <f t="shared" si="3"/>
        <v>-0.4363636364</v>
      </c>
      <c r="N59" s="120">
        <f t="shared" si="4"/>
        <v>-0.1073825503</v>
      </c>
      <c r="O59" s="119">
        <f>'MC sur granulés'!$C$10</f>
        <v>2.925</v>
      </c>
      <c r="P59" s="119">
        <f t="shared" si="5"/>
        <v>-0.2795454545</v>
      </c>
      <c r="Q59" s="120">
        <f t="shared" si="6"/>
        <v>-0.1073825503</v>
      </c>
      <c r="R59" s="121">
        <f>ABS('Prévisionnel Exploitation'!$B$6)/M59*15/1000</f>
        <v>-235.7142857</v>
      </c>
      <c r="S59" s="121">
        <f>ABS('Prévisionnel Exploitation'!$B$6)/P59*'MC sur granulés'!$B$2/1000</f>
        <v>-239.1637631</v>
      </c>
      <c r="T59" s="121">
        <f>(S59/('MC sur granulés'!$B$2/1000)*K59)/1000</f>
        <v>-64.89198606</v>
      </c>
    </row>
    <row r="60" ht="13.5" hidden="1" customHeight="1">
      <c r="A60" s="118">
        <v>4.48000000000001</v>
      </c>
      <c r="B60" s="119">
        <f>ROUND(15*(A60/'MC sur granulés'!$B$3),2)</f>
        <v>2.91</v>
      </c>
      <c r="C60" s="119"/>
      <c r="D60" s="119"/>
      <c r="E60" s="119"/>
      <c r="F60" s="119"/>
      <c r="G60" s="119"/>
      <c r="H60" s="119"/>
      <c r="I60" s="119"/>
      <c r="J60" s="119">
        <f t="shared" ref="J60:K60" si="63">A60/1.1</f>
        <v>4.072727273</v>
      </c>
      <c r="K60" s="119">
        <f t="shared" si="63"/>
        <v>2.645454545</v>
      </c>
      <c r="L60" s="118">
        <f>'MC sur granulés'!$C$9/1000*15</f>
        <v>4.5</v>
      </c>
      <c r="M60" s="119">
        <f t="shared" si="3"/>
        <v>-0.4272727273</v>
      </c>
      <c r="N60" s="120">
        <f t="shared" si="4"/>
        <v>-0.1049107143</v>
      </c>
      <c r="O60" s="119">
        <f>'MC sur granulés'!$C$10</f>
        <v>2.925</v>
      </c>
      <c r="P60" s="119">
        <f t="shared" si="5"/>
        <v>-0.2795454545</v>
      </c>
      <c r="Q60" s="120">
        <f t="shared" si="6"/>
        <v>-0.1049107143</v>
      </c>
      <c r="R60" s="121">
        <f>ABS('Prévisionnel Exploitation'!$B$6)/M60*15/1000</f>
        <v>-240.7294833</v>
      </c>
      <c r="S60" s="121">
        <f>ABS('Prévisionnel Exploitation'!$B$6)/P60*'MC sur granulés'!$B$2/1000</f>
        <v>-239.1637631</v>
      </c>
      <c r="T60" s="121">
        <f>(S60/('MC sur granulés'!$B$2/1000)*K60)/1000</f>
        <v>-64.89198606</v>
      </c>
    </row>
    <row r="61" ht="13.5" hidden="1" customHeight="1">
      <c r="A61" s="118">
        <v>4.49000000000001</v>
      </c>
      <c r="B61" s="119">
        <f>ROUND(15*(A61/'MC sur granulés'!$B$3),2)</f>
        <v>2.92</v>
      </c>
      <c r="C61" s="119"/>
      <c r="D61" s="119"/>
      <c r="E61" s="119"/>
      <c r="F61" s="119"/>
      <c r="G61" s="119"/>
      <c r="H61" s="119"/>
      <c r="I61" s="119"/>
      <c r="J61" s="119">
        <f t="shared" ref="J61:K61" si="64">A61/1.1</f>
        <v>4.081818182</v>
      </c>
      <c r="K61" s="119">
        <f t="shared" si="64"/>
        <v>2.654545455</v>
      </c>
      <c r="L61" s="118">
        <f>'MC sur granulés'!$C$9/1000*15</f>
        <v>4.5</v>
      </c>
      <c r="M61" s="119">
        <f t="shared" si="3"/>
        <v>-0.4181818182</v>
      </c>
      <c r="N61" s="120">
        <f t="shared" si="4"/>
        <v>-0.1024498886</v>
      </c>
      <c r="O61" s="119">
        <f>'MC sur granulés'!$C$10</f>
        <v>2.925</v>
      </c>
      <c r="P61" s="119">
        <f t="shared" si="5"/>
        <v>-0.2704545455</v>
      </c>
      <c r="Q61" s="120">
        <f t="shared" si="6"/>
        <v>-0.1024498886</v>
      </c>
      <c r="R61" s="121">
        <f>ABS('Prévisionnel Exploitation'!$B$6)/M61*15/1000</f>
        <v>-245.9627329</v>
      </c>
      <c r="S61" s="121">
        <f>ABS('Prévisionnel Exploitation'!$B$6)/P61*'MC sur granulés'!$B$2/1000</f>
        <v>-247.2028812</v>
      </c>
      <c r="T61" s="121">
        <f>(S61/('MC sur granulés'!$B$2/1000)*K61)/1000</f>
        <v>-67.30372149</v>
      </c>
    </row>
    <row r="62" ht="13.5" hidden="1" customHeight="1">
      <c r="A62" s="118">
        <v>4.50000000000001</v>
      </c>
      <c r="B62" s="119">
        <f>ROUND(15*(A62/'MC sur granulés'!$B$3),2)</f>
        <v>2.93</v>
      </c>
      <c r="C62" s="119"/>
      <c r="D62" s="119"/>
      <c r="E62" s="119"/>
      <c r="F62" s="119"/>
      <c r="G62" s="119"/>
      <c r="H62" s="119"/>
      <c r="I62" s="119"/>
      <c r="J62" s="119">
        <f t="shared" ref="J62:K62" si="65">A62/1.1</f>
        <v>4.090909091</v>
      </c>
      <c r="K62" s="119">
        <f t="shared" si="65"/>
        <v>2.663636364</v>
      </c>
      <c r="L62" s="118">
        <f>'MC sur granulés'!$C$9/1000*15</f>
        <v>4.5</v>
      </c>
      <c r="M62" s="119">
        <f t="shared" si="3"/>
        <v>-0.4090909091</v>
      </c>
      <c r="N62" s="120">
        <f t="shared" si="4"/>
        <v>-0.1</v>
      </c>
      <c r="O62" s="119">
        <f>'MC sur granulés'!$C$10</f>
        <v>2.925</v>
      </c>
      <c r="P62" s="119">
        <f t="shared" si="5"/>
        <v>-0.2613636364</v>
      </c>
      <c r="Q62" s="120">
        <f t="shared" si="6"/>
        <v>-0.1</v>
      </c>
      <c r="R62" s="121">
        <f>ABS('Prévisionnel Exploitation'!$B$6)/M62*15/1000</f>
        <v>-251.4285714</v>
      </c>
      <c r="S62" s="121">
        <f>ABS('Prévisionnel Exploitation'!$B$6)/P62*'MC sur granulés'!$B$2/1000</f>
        <v>-255.8012422</v>
      </c>
      <c r="T62" s="121">
        <f>(S62/('MC sur granulés'!$B$2/1000)*K62)/1000</f>
        <v>-69.88322981</v>
      </c>
    </row>
    <row r="63" ht="13.5" hidden="1" customHeight="1">
      <c r="A63" s="118">
        <v>4.51000000000001</v>
      </c>
      <c r="B63" s="119">
        <f>ROUND(15*(A63/'MC sur granulés'!$B$3),2)</f>
        <v>2.93</v>
      </c>
      <c r="C63" s="119"/>
      <c r="D63" s="119"/>
      <c r="E63" s="119"/>
      <c r="F63" s="119"/>
      <c r="G63" s="119"/>
      <c r="H63" s="119"/>
      <c r="I63" s="119"/>
      <c r="J63" s="119">
        <f t="shared" ref="J63:K63" si="66">A63/1.1</f>
        <v>4.1</v>
      </c>
      <c r="K63" s="119">
        <f t="shared" si="66"/>
        <v>2.663636364</v>
      </c>
      <c r="L63" s="118">
        <f>'MC sur granulés'!$C$9/1000*15</f>
        <v>4.5</v>
      </c>
      <c r="M63" s="119">
        <f t="shared" si="3"/>
        <v>-0.4</v>
      </c>
      <c r="N63" s="120">
        <f t="shared" si="4"/>
        <v>-0.09756097561</v>
      </c>
      <c r="O63" s="119">
        <f>'MC sur granulés'!$C$10</f>
        <v>2.925</v>
      </c>
      <c r="P63" s="119">
        <f t="shared" si="5"/>
        <v>-0.2613636364</v>
      </c>
      <c r="Q63" s="120">
        <f t="shared" si="6"/>
        <v>-0.09756097561</v>
      </c>
      <c r="R63" s="121">
        <f>ABS('Prévisionnel Exploitation'!$B$6)/M63*15/1000</f>
        <v>-257.1428571</v>
      </c>
      <c r="S63" s="121">
        <f>ABS('Prévisionnel Exploitation'!$B$6)/P63*'MC sur granulés'!$B$2/1000</f>
        <v>-255.8012422</v>
      </c>
      <c r="T63" s="121">
        <f>(S63/('MC sur granulés'!$B$2/1000)*K63)/1000</f>
        <v>-69.88322981</v>
      </c>
    </row>
    <row r="64" ht="13.5" hidden="1" customHeight="1">
      <c r="A64" s="118">
        <v>4.52000000000001</v>
      </c>
      <c r="B64" s="119">
        <f>ROUND(15*(A64/'MC sur granulés'!$B$3),2)</f>
        <v>2.94</v>
      </c>
      <c r="C64" s="119"/>
      <c r="D64" s="119"/>
      <c r="E64" s="119"/>
      <c r="F64" s="119"/>
      <c r="G64" s="119"/>
      <c r="H64" s="119"/>
      <c r="I64" s="119"/>
      <c r="J64" s="119">
        <f t="shared" ref="J64:K64" si="67">A64/1.1</f>
        <v>4.109090909</v>
      </c>
      <c r="K64" s="119">
        <f t="shared" si="67"/>
        <v>2.672727273</v>
      </c>
      <c r="L64" s="118">
        <f>'MC sur granulés'!$C$9/1000*15</f>
        <v>4.5</v>
      </c>
      <c r="M64" s="119">
        <f t="shared" si="3"/>
        <v>-0.3909090909</v>
      </c>
      <c r="N64" s="120">
        <f t="shared" si="4"/>
        <v>-0.09513274336</v>
      </c>
      <c r="O64" s="119">
        <f>'MC sur granulés'!$C$10</f>
        <v>2.925</v>
      </c>
      <c r="P64" s="119">
        <f t="shared" si="5"/>
        <v>-0.2522727273</v>
      </c>
      <c r="Q64" s="120">
        <f t="shared" si="6"/>
        <v>-0.09513274336</v>
      </c>
      <c r="R64" s="121">
        <f>ABS('Prévisionnel Exploitation'!$B$6)/M64*15/1000</f>
        <v>-263.1229236</v>
      </c>
      <c r="S64" s="121">
        <f>ABS('Prévisionnel Exploitation'!$B$6)/P64*'MC sur granulés'!$B$2/1000</f>
        <v>-265.019305</v>
      </c>
      <c r="T64" s="121">
        <f>(S64/('MC sur granulés'!$B$2/1000)*K64)/1000</f>
        <v>-72.64864865</v>
      </c>
    </row>
    <row r="65" ht="13.5" hidden="1" customHeight="1">
      <c r="A65" s="118">
        <v>4.53000000000002</v>
      </c>
      <c r="B65" s="119">
        <f>ROUND(15*(A65/'MC sur granulés'!$B$3),2)</f>
        <v>2.94</v>
      </c>
      <c r="C65" s="119"/>
      <c r="D65" s="119"/>
      <c r="E65" s="119"/>
      <c r="F65" s="119"/>
      <c r="G65" s="119"/>
      <c r="H65" s="119"/>
      <c r="I65" s="119"/>
      <c r="J65" s="119">
        <f t="shared" ref="J65:K65" si="68">A65/1.1</f>
        <v>4.118181818</v>
      </c>
      <c r="K65" s="119">
        <f t="shared" si="68"/>
        <v>2.672727273</v>
      </c>
      <c r="L65" s="118">
        <f>'MC sur granulés'!$C$9/1000*15</f>
        <v>4.5</v>
      </c>
      <c r="M65" s="119">
        <f t="shared" si="3"/>
        <v>-0.3818181818</v>
      </c>
      <c r="N65" s="120">
        <f t="shared" si="4"/>
        <v>-0.09271523179</v>
      </c>
      <c r="O65" s="119">
        <f>'MC sur granulés'!$C$10</f>
        <v>2.925</v>
      </c>
      <c r="P65" s="119">
        <f t="shared" si="5"/>
        <v>-0.2522727273</v>
      </c>
      <c r="Q65" s="120">
        <f t="shared" si="6"/>
        <v>-0.09271523179</v>
      </c>
      <c r="R65" s="121">
        <f>ABS('Prévisionnel Exploitation'!$B$6)/M65*15/1000</f>
        <v>-269.3877551</v>
      </c>
      <c r="S65" s="121">
        <f>ABS('Prévisionnel Exploitation'!$B$6)/P65*'MC sur granulés'!$B$2/1000</f>
        <v>-265.019305</v>
      </c>
      <c r="T65" s="121">
        <f>(S65/('MC sur granulés'!$B$2/1000)*K65)/1000</f>
        <v>-72.64864865</v>
      </c>
    </row>
    <row r="66" ht="13.5" hidden="1" customHeight="1">
      <c r="A66" s="118">
        <v>4.54000000000002</v>
      </c>
      <c r="B66" s="119">
        <f>ROUND(15*(A66/'MC sur granulés'!$B$3),2)</f>
        <v>2.95</v>
      </c>
      <c r="C66" s="119"/>
      <c r="D66" s="119"/>
      <c r="E66" s="119"/>
      <c r="F66" s="119"/>
      <c r="G66" s="119"/>
      <c r="H66" s="119"/>
      <c r="I66" s="119"/>
      <c r="J66" s="119">
        <f t="shared" ref="J66:K66" si="69">A66/1.1</f>
        <v>4.127272727</v>
      </c>
      <c r="K66" s="119">
        <f t="shared" si="69"/>
        <v>2.681818182</v>
      </c>
      <c r="L66" s="118">
        <f>'MC sur granulés'!$C$9/1000*15</f>
        <v>4.5</v>
      </c>
      <c r="M66" s="119">
        <f t="shared" si="3"/>
        <v>-0.3727272727</v>
      </c>
      <c r="N66" s="120">
        <f t="shared" si="4"/>
        <v>-0.09030837004</v>
      </c>
      <c r="O66" s="119">
        <f>'MC sur granulés'!$C$10</f>
        <v>2.925</v>
      </c>
      <c r="P66" s="119">
        <f t="shared" si="5"/>
        <v>-0.2431818182</v>
      </c>
      <c r="Q66" s="120">
        <f t="shared" si="6"/>
        <v>-0.09030837004</v>
      </c>
      <c r="R66" s="121">
        <f>ABS('Prévisionnel Exploitation'!$B$6)/M66*15/1000</f>
        <v>-275.9581882</v>
      </c>
      <c r="S66" s="121">
        <f>ABS('Prévisionnel Exploitation'!$B$6)/P66*'MC sur granulés'!$B$2/1000</f>
        <v>-274.9265688</v>
      </c>
      <c r="T66" s="121">
        <f>(S66/('MC sur granulés'!$B$2/1000)*K66)/1000</f>
        <v>-75.62082777</v>
      </c>
    </row>
    <row r="67" ht="13.5" hidden="1" customHeight="1">
      <c r="A67" s="118">
        <v>4.55000000000001</v>
      </c>
      <c r="B67" s="119">
        <f>ROUND(15*(A67/'MC sur granulés'!$B$3),2)</f>
        <v>2.96</v>
      </c>
      <c r="C67" s="119"/>
      <c r="D67" s="119"/>
      <c r="E67" s="119"/>
      <c r="F67" s="119"/>
      <c r="G67" s="119"/>
      <c r="H67" s="119"/>
      <c r="I67" s="119"/>
      <c r="J67" s="119">
        <f t="shared" ref="J67:K67" si="70">A67/1.1</f>
        <v>4.136363636</v>
      </c>
      <c r="K67" s="119">
        <f t="shared" si="70"/>
        <v>2.690909091</v>
      </c>
      <c r="L67" s="118">
        <f>'MC sur granulés'!$C$9/1000*15</f>
        <v>4.5</v>
      </c>
      <c r="M67" s="119">
        <f t="shared" si="3"/>
        <v>-0.3636363636</v>
      </c>
      <c r="N67" s="120">
        <f t="shared" si="4"/>
        <v>-0.08791208791</v>
      </c>
      <c r="O67" s="119">
        <f>'MC sur granulés'!$C$10</f>
        <v>2.925</v>
      </c>
      <c r="P67" s="119">
        <f t="shared" si="5"/>
        <v>-0.2340909091</v>
      </c>
      <c r="Q67" s="120">
        <f t="shared" si="6"/>
        <v>-0.08791208791</v>
      </c>
      <c r="R67" s="121">
        <f>ABS('Prévisionnel Exploitation'!$B$6)/M67*15/1000</f>
        <v>-282.8571429</v>
      </c>
      <c r="S67" s="121">
        <f>ABS('Prévisionnel Exploitation'!$B$6)/P67*'MC sur granulés'!$B$2/1000</f>
        <v>-285.6033287</v>
      </c>
      <c r="T67" s="121">
        <f>(S67/('MC sur granulés'!$B$2/1000)*K67)/1000</f>
        <v>-78.82385576</v>
      </c>
    </row>
    <row r="68" ht="13.5" hidden="1" customHeight="1">
      <c r="A68" s="118">
        <v>4.56000000000001</v>
      </c>
      <c r="B68" s="119">
        <f>ROUND(15*(A68/'MC sur granulés'!$B$3),2)</f>
        <v>2.96</v>
      </c>
      <c r="C68" s="119"/>
      <c r="D68" s="119"/>
      <c r="E68" s="119"/>
      <c r="F68" s="119"/>
      <c r="G68" s="119"/>
      <c r="H68" s="119"/>
      <c r="I68" s="119"/>
      <c r="J68" s="119">
        <f t="shared" ref="J68:K68" si="71">A68/1.1</f>
        <v>4.145454545</v>
      </c>
      <c r="K68" s="119">
        <f t="shared" si="71"/>
        <v>2.690909091</v>
      </c>
      <c r="L68" s="118">
        <f>'MC sur granulés'!$C$9/1000*15</f>
        <v>4.5</v>
      </c>
      <c r="M68" s="119">
        <f t="shared" si="3"/>
        <v>-0.3545454545</v>
      </c>
      <c r="N68" s="120">
        <f t="shared" si="4"/>
        <v>-0.08552631579</v>
      </c>
      <c r="O68" s="119">
        <f>'MC sur granulés'!$C$10</f>
        <v>2.925</v>
      </c>
      <c r="P68" s="119">
        <f t="shared" si="5"/>
        <v>-0.2340909091</v>
      </c>
      <c r="Q68" s="120">
        <f t="shared" si="6"/>
        <v>-0.08552631579</v>
      </c>
      <c r="R68" s="121">
        <f>ABS('Prévisionnel Exploitation'!$B$6)/M68*15/1000</f>
        <v>-290.1098901</v>
      </c>
      <c r="S68" s="121">
        <f>ABS('Prévisionnel Exploitation'!$B$6)/P68*'MC sur granulés'!$B$2/1000</f>
        <v>-285.6033287</v>
      </c>
      <c r="T68" s="121">
        <f>(S68/('MC sur granulés'!$B$2/1000)*K68)/1000</f>
        <v>-78.82385576</v>
      </c>
    </row>
    <row r="69" ht="13.5" hidden="1" customHeight="1">
      <c r="A69" s="118">
        <v>4.57000000000001</v>
      </c>
      <c r="B69" s="119">
        <f>ROUND(15*(A69/'MC sur granulés'!$B$3),2)</f>
        <v>2.97</v>
      </c>
      <c r="C69" s="119"/>
      <c r="D69" s="119"/>
      <c r="E69" s="119"/>
      <c r="F69" s="119"/>
      <c r="G69" s="119"/>
      <c r="H69" s="119"/>
      <c r="I69" s="119"/>
      <c r="J69" s="119">
        <f t="shared" ref="J69:K69" si="72">A69/1.1</f>
        <v>4.154545455</v>
      </c>
      <c r="K69" s="119">
        <f t="shared" si="72"/>
        <v>2.7</v>
      </c>
      <c r="L69" s="118">
        <f>'MC sur granulés'!$C$9/1000*15</f>
        <v>4.5</v>
      </c>
      <c r="M69" s="119">
        <f t="shared" si="3"/>
        <v>-0.3454545455</v>
      </c>
      <c r="N69" s="120">
        <f t="shared" si="4"/>
        <v>-0.08315098468</v>
      </c>
      <c r="O69" s="119">
        <f>'MC sur granulés'!$C$10</f>
        <v>2.925</v>
      </c>
      <c r="P69" s="119">
        <f t="shared" si="5"/>
        <v>-0.225</v>
      </c>
      <c r="Q69" s="120">
        <f t="shared" si="6"/>
        <v>-0.08315098468</v>
      </c>
      <c r="R69" s="121">
        <f>ABS('Prévisionnel Exploitation'!$B$6)/M69*15/1000</f>
        <v>-297.7443609</v>
      </c>
      <c r="S69" s="121">
        <f>ABS('Prévisionnel Exploitation'!$B$6)/P69*'MC sur granulés'!$B$2/1000</f>
        <v>-297.1428571</v>
      </c>
      <c r="T69" s="121">
        <f>(S69/('MC sur granulés'!$B$2/1000)*K69)/1000</f>
        <v>-82.28571429</v>
      </c>
    </row>
    <row r="70" ht="13.5" hidden="1" customHeight="1">
      <c r="A70" s="118">
        <v>4.58000000000002</v>
      </c>
      <c r="B70" s="119">
        <f>ROUND(15*(A70/'MC sur granulés'!$B$3),2)</f>
        <v>2.98</v>
      </c>
      <c r="C70" s="119"/>
      <c r="D70" s="119"/>
      <c r="E70" s="119"/>
      <c r="F70" s="119"/>
      <c r="G70" s="119"/>
      <c r="H70" s="119"/>
      <c r="I70" s="119"/>
      <c r="J70" s="119">
        <f t="shared" ref="J70:K70" si="73">A70/1.1</f>
        <v>4.163636364</v>
      </c>
      <c r="K70" s="119">
        <f t="shared" si="73"/>
        <v>2.709090909</v>
      </c>
      <c r="L70" s="118">
        <f>'MC sur granulés'!$C$9/1000*15</f>
        <v>4.5</v>
      </c>
      <c r="M70" s="119">
        <f t="shared" si="3"/>
        <v>-0.3363636364</v>
      </c>
      <c r="N70" s="120">
        <f t="shared" si="4"/>
        <v>-0.0807860262</v>
      </c>
      <c r="O70" s="119">
        <f>'MC sur granulés'!$C$10</f>
        <v>2.925</v>
      </c>
      <c r="P70" s="119">
        <f t="shared" si="5"/>
        <v>-0.2159090909</v>
      </c>
      <c r="Q70" s="120">
        <f t="shared" si="6"/>
        <v>-0.0807860262</v>
      </c>
      <c r="R70" s="121">
        <f>ABS('Prévisionnel Exploitation'!$B$6)/M70*15/1000</f>
        <v>-305.7915058</v>
      </c>
      <c r="S70" s="121">
        <f>ABS('Prévisionnel Exploitation'!$B$6)/P70*'MC sur granulés'!$B$2/1000</f>
        <v>-309.6541353</v>
      </c>
      <c r="T70" s="121">
        <f>(S70/('MC sur granulés'!$B$2/1000)*K70)/1000</f>
        <v>-86.03909774</v>
      </c>
    </row>
    <row r="71" ht="13.5" hidden="1" customHeight="1">
      <c r="A71" s="118">
        <v>4.59000000000002</v>
      </c>
      <c r="B71" s="119">
        <f>ROUND(15*(A71/'MC sur granulés'!$B$3),2)</f>
        <v>2.98</v>
      </c>
      <c r="C71" s="119"/>
      <c r="D71" s="119"/>
      <c r="E71" s="119"/>
      <c r="F71" s="119"/>
      <c r="G71" s="119"/>
      <c r="H71" s="119"/>
      <c r="I71" s="119"/>
      <c r="J71" s="119">
        <f t="shared" ref="J71:K71" si="74">A71/1.1</f>
        <v>4.172727273</v>
      </c>
      <c r="K71" s="119">
        <f t="shared" si="74"/>
        <v>2.709090909</v>
      </c>
      <c r="L71" s="118">
        <f>'MC sur granulés'!$C$9/1000*15</f>
        <v>4.5</v>
      </c>
      <c r="M71" s="119">
        <f t="shared" si="3"/>
        <v>-0.3272727273</v>
      </c>
      <c r="N71" s="120">
        <f t="shared" si="4"/>
        <v>-0.07843137255</v>
      </c>
      <c r="O71" s="119">
        <f>'MC sur granulés'!$C$10</f>
        <v>2.925</v>
      </c>
      <c r="P71" s="119">
        <f t="shared" si="5"/>
        <v>-0.2159090909</v>
      </c>
      <c r="Q71" s="120">
        <f t="shared" si="6"/>
        <v>-0.07843137255</v>
      </c>
      <c r="R71" s="121">
        <f>ABS('Prévisionnel Exploitation'!$B$6)/M71*15/1000</f>
        <v>-314.2857143</v>
      </c>
      <c r="S71" s="121">
        <f>ABS('Prévisionnel Exploitation'!$B$6)/P71*'MC sur granulés'!$B$2/1000</f>
        <v>-309.6541353</v>
      </c>
      <c r="T71" s="121">
        <f>(S71/('MC sur granulés'!$B$2/1000)*K71)/1000</f>
        <v>-86.03909774</v>
      </c>
    </row>
    <row r="72" ht="13.5" hidden="1" customHeight="1">
      <c r="A72" s="118">
        <v>4.60000000000002</v>
      </c>
      <c r="B72" s="119">
        <f>ROUND(15*(A72/'MC sur granulés'!$B$3),2)</f>
        <v>2.99</v>
      </c>
      <c r="C72" s="119"/>
      <c r="D72" s="119"/>
      <c r="E72" s="119"/>
      <c r="F72" s="119"/>
      <c r="G72" s="119"/>
      <c r="H72" s="119"/>
      <c r="I72" s="119"/>
      <c r="J72" s="119">
        <f t="shared" ref="J72:K72" si="75">A72/1.1</f>
        <v>4.181818182</v>
      </c>
      <c r="K72" s="119">
        <f t="shared" si="75"/>
        <v>2.718181818</v>
      </c>
      <c r="L72" s="118">
        <f>'MC sur granulés'!$C$9/1000*15</f>
        <v>4.5</v>
      </c>
      <c r="M72" s="119">
        <f t="shared" si="3"/>
        <v>-0.3181818182</v>
      </c>
      <c r="N72" s="120">
        <f t="shared" si="4"/>
        <v>-0.07608695652</v>
      </c>
      <c r="O72" s="119">
        <f>'MC sur granulés'!$C$10</f>
        <v>2.925</v>
      </c>
      <c r="P72" s="119">
        <f t="shared" si="5"/>
        <v>-0.2068181818</v>
      </c>
      <c r="Q72" s="120">
        <f t="shared" si="6"/>
        <v>-0.07608695652</v>
      </c>
      <c r="R72" s="121">
        <f>ABS('Prévisionnel Exploitation'!$B$6)/M72*15/1000</f>
        <v>-323.2653061</v>
      </c>
      <c r="S72" s="121">
        <f>ABS('Prévisionnel Exploitation'!$B$6)/P72*'MC sur granulés'!$B$2/1000</f>
        <v>-323.2653061</v>
      </c>
      <c r="T72" s="121">
        <f>(S72/('MC sur granulés'!$B$2/1000)*K72)/1000</f>
        <v>-90.12244898</v>
      </c>
    </row>
    <row r="73" ht="13.5" hidden="1" customHeight="1">
      <c r="A73" s="118">
        <v>4.61000000000002</v>
      </c>
      <c r="B73" s="119">
        <f>ROUND(15*(A73/'MC sur granulés'!$B$3),2)</f>
        <v>3</v>
      </c>
      <c r="C73" s="119"/>
      <c r="D73" s="119"/>
      <c r="E73" s="119"/>
      <c r="F73" s="119"/>
      <c r="G73" s="119"/>
      <c r="H73" s="119"/>
      <c r="I73" s="119"/>
      <c r="J73" s="119">
        <f t="shared" ref="J73:K73" si="76">A73/1.1</f>
        <v>4.190909091</v>
      </c>
      <c r="K73" s="119">
        <f t="shared" si="76"/>
        <v>2.727272727</v>
      </c>
      <c r="L73" s="118">
        <f>'MC sur granulés'!$C$9/1000*15</f>
        <v>4.5</v>
      </c>
      <c r="M73" s="119">
        <f t="shared" si="3"/>
        <v>-0.3090909091</v>
      </c>
      <c r="N73" s="120">
        <f t="shared" si="4"/>
        <v>-0.0737527115</v>
      </c>
      <c r="O73" s="119">
        <f>'MC sur granulés'!$C$10</f>
        <v>2.925</v>
      </c>
      <c r="P73" s="119">
        <f t="shared" si="5"/>
        <v>-0.1977272727</v>
      </c>
      <c r="Q73" s="120">
        <f t="shared" si="6"/>
        <v>-0.0737527115</v>
      </c>
      <c r="R73" s="121">
        <f>ABS('Prévisionnel Exploitation'!$B$6)/M73*15/1000</f>
        <v>-332.7731092</v>
      </c>
      <c r="S73" s="121">
        <f>ABS('Prévisionnel Exploitation'!$B$6)/P73*'MC sur granulés'!$B$2/1000</f>
        <v>-338.1280788</v>
      </c>
      <c r="T73" s="121">
        <f>(S73/('MC sur granulés'!$B$2/1000)*K73)/1000</f>
        <v>-94.58128079</v>
      </c>
    </row>
    <row r="74" ht="13.5" hidden="1" customHeight="1">
      <c r="A74" s="118">
        <v>4.62000000000002</v>
      </c>
      <c r="B74" s="119">
        <f>ROUND(15*(A74/'MC sur granulés'!$B$3),2)</f>
        <v>3</v>
      </c>
      <c r="C74" s="119"/>
      <c r="D74" s="119"/>
      <c r="E74" s="119"/>
      <c r="F74" s="119"/>
      <c r="G74" s="119"/>
      <c r="H74" s="119"/>
      <c r="I74" s="119"/>
      <c r="J74" s="119">
        <f t="shared" ref="J74:K74" si="77">A74/1.1</f>
        <v>4.2</v>
      </c>
      <c r="K74" s="119">
        <f t="shared" si="77"/>
        <v>2.727272727</v>
      </c>
      <c r="L74" s="118">
        <f>'MC sur granulés'!$C$9/1000*15</f>
        <v>4.5</v>
      </c>
      <c r="M74" s="119">
        <f t="shared" si="3"/>
        <v>-0.3</v>
      </c>
      <c r="N74" s="120">
        <f t="shared" si="4"/>
        <v>-0.07142857143</v>
      </c>
      <c r="O74" s="119">
        <f>'MC sur granulés'!$C$10</f>
        <v>2.925</v>
      </c>
      <c r="P74" s="119">
        <f t="shared" si="5"/>
        <v>-0.1977272727</v>
      </c>
      <c r="Q74" s="120">
        <f t="shared" si="6"/>
        <v>-0.07142857143</v>
      </c>
      <c r="R74" s="121">
        <f>ABS('Prévisionnel Exploitation'!$B$6)/M74*15/1000</f>
        <v>-342.8571429</v>
      </c>
      <c r="S74" s="121">
        <f>ABS('Prévisionnel Exploitation'!$B$6)/P74*'MC sur granulés'!$B$2/1000</f>
        <v>-338.1280788</v>
      </c>
      <c r="T74" s="121">
        <f>(S74/('MC sur granulés'!$B$2/1000)*K74)/1000</f>
        <v>-94.58128079</v>
      </c>
    </row>
    <row r="75" ht="13.5" hidden="1" customHeight="1">
      <c r="A75" s="118">
        <v>4.63000000000002</v>
      </c>
      <c r="B75" s="119">
        <f>ROUND(15*(A75/'MC sur granulés'!$B$3),2)</f>
        <v>3.01</v>
      </c>
      <c r="C75" s="119"/>
      <c r="D75" s="119"/>
      <c r="E75" s="119"/>
      <c r="F75" s="119"/>
      <c r="G75" s="119"/>
      <c r="H75" s="119"/>
      <c r="I75" s="119"/>
      <c r="J75" s="119">
        <f t="shared" ref="J75:K75" si="78">A75/1.1</f>
        <v>4.209090909</v>
      </c>
      <c r="K75" s="119">
        <f t="shared" si="78"/>
        <v>2.736363636</v>
      </c>
      <c r="L75" s="118">
        <f>'MC sur granulés'!$C$9/1000*15</f>
        <v>4.5</v>
      </c>
      <c r="M75" s="119">
        <f t="shared" si="3"/>
        <v>-0.2909090909</v>
      </c>
      <c r="N75" s="120">
        <f t="shared" si="4"/>
        <v>-0.06911447084</v>
      </c>
      <c r="O75" s="119">
        <f>'MC sur granulés'!$C$10</f>
        <v>2.925</v>
      </c>
      <c r="P75" s="119">
        <f t="shared" si="5"/>
        <v>-0.1886363636</v>
      </c>
      <c r="Q75" s="120">
        <f t="shared" si="6"/>
        <v>-0.06911447084</v>
      </c>
      <c r="R75" s="121">
        <f>ABS('Prévisionnel Exploitation'!$B$6)/M75*15/1000</f>
        <v>-353.5714286</v>
      </c>
      <c r="S75" s="121">
        <f>ABS('Prévisionnel Exploitation'!$B$6)/P75*'MC sur granulés'!$B$2/1000</f>
        <v>-354.4234079</v>
      </c>
      <c r="T75" s="121">
        <f>(S75/('MC sur granulés'!$B$2/1000)*K75)/1000</f>
        <v>-99.46987952</v>
      </c>
    </row>
    <row r="76" ht="13.5" hidden="1" customHeight="1">
      <c r="A76" s="118">
        <v>4.64000000000002</v>
      </c>
      <c r="B76" s="119">
        <f>ROUND(15*(A76/'MC sur granulés'!$B$3),2)</f>
        <v>3.02</v>
      </c>
      <c r="C76" s="119"/>
      <c r="D76" s="119"/>
      <c r="E76" s="119"/>
      <c r="F76" s="119"/>
      <c r="G76" s="119"/>
      <c r="H76" s="119"/>
      <c r="I76" s="119"/>
      <c r="J76" s="119">
        <f t="shared" ref="J76:K76" si="79">A76/1.1</f>
        <v>4.218181818</v>
      </c>
      <c r="K76" s="119">
        <f t="shared" si="79"/>
        <v>2.745454545</v>
      </c>
      <c r="L76" s="118">
        <f>'MC sur granulés'!$C$9/1000*15</f>
        <v>4.5</v>
      </c>
      <c r="M76" s="119">
        <f t="shared" si="3"/>
        <v>-0.2818181818</v>
      </c>
      <c r="N76" s="120">
        <f t="shared" si="4"/>
        <v>-0.06681034483</v>
      </c>
      <c r="O76" s="119">
        <f>'MC sur granulés'!$C$10</f>
        <v>2.925</v>
      </c>
      <c r="P76" s="119">
        <f t="shared" si="5"/>
        <v>-0.1795454545</v>
      </c>
      <c r="Q76" s="120">
        <f t="shared" si="6"/>
        <v>-0.06681034483</v>
      </c>
      <c r="R76" s="121">
        <f>ABS('Prévisionnel Exploitation'!$B$6)/M76*15/1000</f>
        <v>-364.9769585</v>
      </c>
      <c r="S76" s="121">
        <f>ABS('Prévisionnel Exploitation'!$B$6)/P76*'MC sur granulés'!$B$2/1000</f>
        <v>-372.3688969</v>
      </c>
      <c r="T76" s="121">
        <f>(S76/('MC sur granulés'!$B$2/1000)*K76)/1000</f>
        <v>-104.8535262</v>
      </c>
    </row>
    <row r="77" ht="13.5" hidden="1" customHeight="1">
      <c r="A77" s="118">
        <v>4.65000000000002</v>
      </c>
      <c r="B77" s="119">
        <f>ROUND(15*(A77/'MC sur granulés'!$B$3),2)</f>
        <v>3.02</v>
      </c>
      <c r="C77" s="119"/>
      <c r="D77" s="119"/>
      <c r="E77" s="119"/>
      <c r="F77" s="119"/>
      <c r="G77" s="119"/>
      <c r="H77" s="119"/>
      <c r="I77" s="119"/>
      <c r="J77" s="119">
        <f t="shared" ref="J77:K77" si="80">A77/1.1</f>
        <v>4.227272727</v>
      </c>
      <c r="K77" s="119">
        <f t="shared" si="80"/>
        <v>2.745454545</v>
      </c>
      <c r="L77" s="118">
        <f>'MC sur granulés'!$C$9/1000*15</f>
        <v>4.5</v>
      </c>
      <c r="M77" s="119">
        <f t="shared" si="3"/>
        <v>-0.2727272727</v>
      </c>
      <c r="N77" s="120">
        <f t="shared" si="4"/>
        <v>-0.06451612903</v>
      </c>
      <c r="O77" s="119">
        <f>'MC sur granulés'!$C$10</f>
        <v>2.925</v>
      </c>
      <c r="P77" s="119">
        <f t="shared" si="5"/>
        <v>-0.1795454545</v>
      </c>
      <c r="Q77" s="120">
        <f t="shared" si="6"/>
        <v>-0.06451612903</v>
      </c>
      <c r="R77" s="121">
        <f>ABS('Prévisionnel Exploitation'!$B$6)/M77*15/1000</f>
        <v>-377.1428571</v>
      </c>
      <c r="S77" s="121">
        <f>ABS('Prévisionnel Exploitation'!$B$6)/P77*'MC sur granulés'!$B$2/1000</f>
        <v>-372.3688969</v>
      </c>
      <c r="T77" s="121">
        <f>(S77/('MC sur granulés'!$B$2/1000)*K77)/1000</f>
        <v>-104.8535262</v>
      </c>
    </row>
    <row r="78" ht="13.5" hidden="1" customHeight="1">
      <c r="A78" s="118">
        <v>4.66000000000002</v>
      </c>
      <c r="B78" s="119">
        <f>ROUND(15*(A78/'MC sur granulés'!$B$3),2)</f>
        <v>3.03</v>
      </c>
      <c r="C78" s="119"/>
      <c r="D78" s="119"/>
      <c r="E78" s="119"/>
      <c r="F78" s="119"/>
      <c r="G78" s="119"/>
      <c r="H78" s="119"/>
      <c r="I78" s="119"/>
      <c r="J78" s="119">
        <f t="shared" ref="J78:K78" si="81">A78/1.1</f>
        <v>4.236363636</v>
      </c>
      <c r="K78" s="119">
        <f t="shared" si="81"/>
        <v>2.754545455</v>
      </c>
      <c r="L78" s="118">
        <f>'MC sur granulés'!$C$9/1000*15</f>
        <v>4.5</v>
      </c>
      <c r="M78" s="119">
        <f t="shared" si="3"/>
        <v>-0.2636363636</v>
      </c>
      <c r="N78" s="120">
        <f t="shared" si="4"/>
        <v>-0.06223175966</v>
      </c>
      <c r="O78" s="119">
        <f>'MC sur granulés'!$C$10</f>
        <v>2.925</v>
      </c>
      <c r="P78" s="119">
        <f t="shared" si="5"/>
        <v>-0.1704545455</v>
      </c>
      <c r="Q78" s="120">
        <f t="shared" si="6"/>
        <v>-0.06223175966</v>
      </c>
      <c r="R78" s="121">
        <f>ABS('Prévisionnel Exploitation'!$B$6)/M78*15/1000</f>
        <v>-390.1477833</v>
      </c>
      <c r="S78" s="121">
        <f>ABS('Prévisionnel Exploitation'!$B$6)/P78*'MC sur granulés'!$B$2/1000</f>
        <v>-392.2285714</v>
      </c>
      <c r="T78" s="121">
        <f>(S78/('MC sur granulés'!$B$2/1000)*K78)/1000</f>
        <v>-110.8114286</v>
      </c>
    </row>
    <row r="79" ht="13.5" hidden="1" customHeight="1">
      <c r="A79" s="118">
        <v>4.67000000000002</v>
      </c>
      <c r="B79" s="119">
        <f>ROUND(15*(A79/'MC sur granulés'!$B$3),2)</f>
        <v>3.04</v>
      </c>
      <c r="C79" s="119"/>
      <c r="D79" s="119"/>
      <c r="E79" s="119"/>
      <c r="F79" s="119"/>
      <c r="G79" s="119"/>
      <c r="H79" s="119"/>
      <c r="I79" s="119"/>
      <c r="J79" s="119">
        <f t="shared" ref="J79:K79" si="82">A79/1.1</f>
        <v>4.245454545</v>
      </c>
      <c r="K79" s="119">
        <f t="shared" si="82"/>
        <v>2.763636364</v>
      </c>
      <c r="L79" s="118">
        <f>'MC sur granulés'!$C$9/1000*15</f>
        <v>4.5</v>
      </c>
      <c r="M79" s="119">
        <f t="shared" si="3"/>
        <v>-0.2545454545</v>
      </c>
      <c r="N79" s="120">
        <f t="shared" si="4"/>
        <v>-0.05995717345</v>
      </c>
      <c r="O79" s="119">
        <f>'MC sur granulés'!$C$10</f>
        <v>2.925</v>
      </c>
      <c r="P79" s="119">
        <f t="shared" si="5"/>
        <v>-0.1613636364</v>
      </c>
      <c r="Q79" s="120">
        <f t="shared" si="6"/>
        <v>-0.05995717345</v>
      </c>
      <c r="R79" s="121">
        <f>ABS('Prévisionnel Exploitation'!$B$6)/M79*15/1000</f>
        <v>-404.0816327</v>
      </c>
      <c r="S79" s="121">
        <f>ABS('Prévisionnel Exploitation'!$B$6)/P79*'MC sur granulés'!$B$2/1000</f>
        <v>-414.3259557</v>
      </c>
      <c r="T79" s="121">
        <f>(S79/('MC sur granulés'!$B$2/1000)*K79)/1000</f>
        <v>-117.4406439</v>
      </c>
    </row>
    <row r="80" ht="13.5" hidden="1" customHeight="1">
      <c r="A80" s="118">
        <v>4.68000000000002</v>
      </c>
      <c r="B80" s="119">
        <f>ROUND(15*(A80/'MC sur granulés'!$B$3),2)</f>
        <v>3.04</v>
      </c>
      <c r="C80" s="119"/>
      <c r="D80" s="119"/>
      <c r="E80" s="119"/>
      <c r="F80" s="119"/>
      <c r="G80" s="119"/>
      <c r="H80" s="119"/>
      <c r="I80" s="119"/>
      <c r="J80" s="119">
        <f t="shared" ref="J80:K80" si="83">A80/1.1</f>
        <v>4.254545455</v>
      </c>
      <c r="K80" s="119">
        <f t="shared" si="83"/>
        <v>2.763636364</v>
      </c>
      <c r="L80" s="118">
        <f>'MC sur granulés'!$C$9/1000*15</f>
        <v>4.5</v>
      </c>
      <c r="M80" s="119">
        <f t="shared" si="3"/>
        <v>-0.2454545455</v>
      </c>
      <c r="N80" s="120">
        <f t="shared" si="4"/>
        <v>-0.05769230769</v>
      </c>
      <c r="O80" s="119">
        <f>'MC sur granulés'!$C$10</f>
        <v>2.925</v>
      </c>
      <c r="P80" s="119">
        <f t="shared" si="5"/>
        <v>-0.1613636364</v>
      </c>
      <c r="Q80" s="120">
        <f t="shared" si="6"/>
        <v>-0.05769230769</v>
      </c>
      <c r="R80" s="121">
        <f>ABS('Prévisionnel Exploitation'!$B$6)/M80*15/1000</f>
        <v>-419.047619</v>
      </c>
      <c r="S80" s="121">
        <f>ABS('Prévisionnel Exploitation'!$B$6)/P80*'MC sur granulés'!$B$2/1000</f>
        <v>-414.3259557</v>
      </c>
      <c r="T80" s="121">
        <f>(S80/('MC sur granulés'!$B$2/1000)*K80)/1000</f>
        <v>-117.4406439</v>
      </c>
    </row>
    <row r="81" ht="13.5" hidden="1" customHeight="1">
      <c r="A81" s="118">
        <v>4.69000000000002</v>
      </c>
      <c r="B81" s="119">
        <f>ROUND(15*(A81/'MC sur granulés'!$B$3),2)</f>
        <v>3.05</v>
      </c>
      <c r="C81" s="119"/>
      <c r="D81" s="119"/>
      <c r="E81" s="119"/>
      <c r="F81" s="119"/>
      <c r="G81" s="119"/>
      <c r="H81" s="119"/>
      <c r="I81" s="119"/>
      <c r="J81" s="119">
        <f t="shared" ref="J81:K81" si="84">A81/1.1</f>
        <v>4.263636364</v>
      </c>
      <c r="K81" s="119">
        <f t="shared" si="84"/>
        <v>2.772727273</v>
      </c>
      <c r="L81" s="118">
        <f>'MC sur granulés'!$C$9/1000*15</f>
        <v>4.5</v>
      </c>
      <c r="M81" s="119">
        <f t="shared" si="3"/>
        <v>-0.2363636364</v>
      </c>
      <c r="N81" s="120">
        <f t="shared" si="4"/>
        <v>-0.05543710021</v>
      </c>
      <c r="O81" s="119">
        <f>'MC sur granulés'!$C$10</f>
        <v>2.925</v>
      </c>
      <c r="P81" s="119">
        <f t="shared" si="5"/>
        <v>-0.1522727273</v>
      </c>
      <c r="Q81" s="120">
        <f t="shared" si="6"/>
        <v>-0.05543710021</v>
      </c>
      <c r="R81" s="121">
        <f>ABS('Prévisionnel Exploitation'!$B$6)/M81*15/1000</f>
        <v>-435.1648352</v>
      </c>
      <c r="S81" s="121">
        <f>ABS('Prévisionnel Exploitation'!$B$6)/P81*'MC sur granulés'!$B$2/1000</f>
        <v>-439.0618337</v>
      </c>
      <c r="T81" s="121">
        <f>(S81/('MC sur granulés'!$B$2/1000)*K81)/1000</f>
        <v>-124.8614072</v>
      </c>
    </row>
    <row r="82" ht="13.5" hidden="1" customHeight="1">
      <c r="A82" s="118">
        <v>4.70000000000002</v>
      </c>
      <c r="B82" s="119">
        <f>ROUND(15*(A82/'MC sur granulés'!$B$3),2)</f>
        <v>3.06</v>
      </c>
      <c r="C82" s="119"/>
      <c r="D82" s="119"/>
      <c r="E82" s="119"/>
      <c r="F82" s="119"/>
      <c r="G82" s="119"/>
      <c r="H82" s="119"/>
      <c r="I82" s="119"/>
      <c r="J82" s="119">
        <f t="shared" ref="J82:K82" si="85">A82/1.1</f>
        <v>4.272727273</v>
      </c>
      <c r="K82" s="119">
        <f t="shared" si="85"/>
        <v>2.781818182</v>
      </c>
      <c r="L82" s="118">
        <f>'MC sur granulés'!$C$9/1000*15</f>
        <v>4.5</v>
      </c>
      <c r="M82" s="119">
        <f t="shared" si="3"/>
        <v>-0.2272727273</v>
      </c>
      <c r="N82" s="120">
        <f t="shared" si="4"/>
        <v>-0.05319148936</v>
      </c>
      <c r="O82" s="119">
        <f>'MC sur granulés'!$C$10</f>
        <v>2.925</v>
      </c>
      <c r="P82" s="119">
        <f t="shared" si="5"/>
        <v>-0.1431818182</v>
      </c>
      <c r="Q82" s="120">
        <f t="shared" si="6"/>
        <v>-0.05319148936</v>
      </c>
      <c r="R82" s="121">
        <f>ABS('Prévisionnel Exploitation'!$B$6)/M82*15/1000</f>
        <v>-452.5714286</v>
      </c>
      <c r="S82" s="121">
        <f>ABS('Prévisionnel Exploitation'!$B$6)/P82*'MC sur granulés'!$B$2/1000</f>
        <v>-466.9387755</v>
      </c>
      <c r="T82" s="121">
        <f>(S82/('MC sur granulés'!$B$2/1000)*K82)/1000</f>
        <v>-133.2244898</v>
      </c>
    </row>
    <row r="83" ht="13.5" hidden="1" customHeight="1">
      <c r="A83" s="118">
        <v>4.71000000000002</v>
      </c>
      <c r="B83" s="119">
        <f>ROUND(15*(A83/'MC sur granulés'!$B$3),2)</f>
        <v>3.06</v>
      </c>
      <c r="C83" s="119"/>
      <c r="D83" s="119"/>
      <c r="E83" s="119"/>
      <c r="F83" s="119"/>
      <c r="G83" s="119"/>
      <c r="H83" s="119"/>
      <c r="I83" s="119"/>
      <c r="J83" s="119">
        <f t="shared" ref="J83:K83" si="86">A83/1.1</f>
        <v>4.281818182</v>
      </c>
      <c r="K83" s="119">
        <f t="shared" si="86"/>
        <v>2.781818182</v>
      </c>
      <c r="L83" s="118">
        <f>'MC sur granulés'!$C$9/1000*15</f>
        <v>4.5</v>
      </c>
      <c r="M83" s="119">
        <f t="shared" si="3"/>
        <v>-0.2181818182</v>
      </c>
      <c r="N83" s="120">
        <f t="shared" si="4"/>
        <v>-0.05095541401</v>
      </c>
      <c r="O83" s="119">
        <f>'MC sur granulés'!$C$10</f>
        <v>2.925</v>
      </c>
      <c r="P83" s="119">
        <f t="shared" si="5"/>
        <v>-0.1431818182</v>
      </c>
      <c r="Q83" s="120">
        <f t="shared" si="6"/>
        <v>-0.05095541401</v>
      </c>
      <c r="R83" s="121">
        <f>ABS('Prévisionnel Exploitation'!$B$6)/M83*15/1000</f>
        <v>-471.4285714</v>
      </c>
      <c r="S83" s="121">
        <f>ABS('Prévisionnel Exploitation'!$B$6)/P83*'MC sur granulés'!$B$2/1000</f>
        <v>-466.9387755</v>
      </c>
      <c r="T83" s="121">
        <f>(S83/('MC sur granulés'!$B$2/1000)*K83)/1000</f>
        <v>-133.2244898</v>
      </c>
    </row>
    <row r="84" ht="13.5" hidden="1" customHeight="1">
      <c r="A84" s="118">
        <v>4.72000000000002</v>
      </c>
      <c r="B84" s="119">
        <f>ROUND(15*(A84/'MC sur granulés'!$B$3),2)</f>
        <v>3.07</v>
      </c>
      <c r="C84" s="119"/>
      <c r="D84" s="119"/>
      <c r="E84" s="119"/>
      <c r="F84" s="119"/>
      <c r="G84" s="119"/>
      <c r="H84" s="119"/>
      <c r="I84" s="119"/>
      <c r="J84" s="119">
        <f t="shared" ref="J84:K84" si="87">A84/1.1</f>
        <v>4.290909091</v>
      </c>
      <c r="K84" s="119">
        <f t="shared" si="87"/>
        <v>2.790909091</v>
      </c>
      <c r="L84" s="118">
        <f>'MC sur granulés'!$C$9/1000*15</f>
        <v>4.5</v>
      </c>
      <c r="M84" s="119">
        <f t="shared" si="3"/>
        <v>-0.2090909091</v>
      </c>
      <c r="N84" s="120">
        <f t="shared" si="4"/>
        <v>-0.04872881356</v>
      </c>
      <c r="O84" s="119">
        <f>'MC sur granulés'!$C$10</f>
        <v>2.925</v>
      </c>
      <c r="P84" s="119">
        <f t="shared" si="5"/>
        <v>-0.1340909091</v>
      </c>
      <c r="Q84" s="120">
        <f t="shared" si="6"/>
        <v>-0.04872881356</v>
      </c>
      <c r="R84" s="121">
        <f>ABS('Prévisionnel Exploitation'!$B$6)/M84*15/1000</f>
        <v>-491.9254658</v>
      </c>
      <c r="S84" s="121">
        <f>ABS('Prévisionnel Exploitation'!$B$6)/P84*'MC sur granulés'!$B$2/1000</f>
        <v>-498.5956416</v>
      </c>
      <c r="T84" s="121">
        <f>(S84/('MC sur granulés'!$B$2/1000)*K84)/1000</f>
        <v>-142.7215496</v>
      </c>
    </row>
    <row r="85" ht="13.5" hidden="1" customHeight="1">
      <c r="A85" s="118">
        <v>4.73000000000002</v>
      </c>
      <c r="B85" s="119">
        <f>ROUND(15*(A85/'MC sur granulés'!$B$3),2)</f>
        <v>3.07</v>
      </c>
      <c r="C85" s="119"/>
      <c r="D85" s="119"/>
      <c r="E85" s="119"/>
      <c r="F85" s="119"/>
      <c r="G85" s="119"/>
      <c r="H85" s="119"/>
      <c r="I85" s="119"/>
      <c r="J85" s="119">
        <f t="shared" ref="J85:K85" si="88">A85/1.1</f>
        <v>4.3</v>
      </c>
      <c r="K85" s="119">
        <f t="shared" si="88"/>
        <v>2.790909091</v>
      </c>
      <c r="L85" s="118">
        <f>'MC sur granulés'!$C$9/1000*15</f>
        <v>4.5</v>
      </c>
      <c r="M85" s="119">
        <f t="shared" si="3"/>
        <v>-0.2</v>
      </c>
      <c r="N85" s="120">
        <f t="shared" si="4"/>
        <v>-0.04651162791</v>
      </c>
      <c r="O85" s="119">
        <f>'MC sur granulés'!$C$10</f>
        <v>2.925</v>
      </c>
      <c r="P85" s="119">
        <f t="shared" si="5"/>
        <v>-0.1340909091</v>
      </c>
      <c r="Q85" s="120">
        <f t="shared" si="6"/>
        <v>-0.04651162791</v>
      </c>
      <c r="R85" s="121">
        <f>ABS('Prévisionnel Exploitation'!$B$6)/M85*15/1000</f>
        <v>-514.2857143</v>
      </c>
      <c r="S85" s="121">
        <f>ABS('Prévisionnel Exploitation'!$B$6)/P85*'MC sur granulés'!$B$2/1000</f>
        <v>-498.5956416</v>
      </c>
      <c r="T85" s="121">
        <f>(S85/('MC sur granulés'!$B$2/1000)*K85)/1000</f>
        <v>-142.7215496</v>
      </c>
    </row>
    <row r="86" ht="13.5" hidden="1" customHeight="1">
      <c r="A86" s="118">
        <v>4.74000000000002</v>
      </c>
      <c r="B86" s="119">
        <f>ROUND(15*(A86/'MC sur granulés'!$B$3),2)</f>
        <v>3.08</v>
      </c>
      <c r="C86" s="119"/>
      <c r="D86" s="119"/>
      <c r="E86" s="119"/>
      <c r="F86" s="119"/>
      <c r="G86" s="119"/>
      <c r="H86" s="119"/>
      <c r="I86" s="119"/>
      <c r="J86" s="119">
        <f t="shared" ref="J86:K86" si="89">A86/1.1</f>
        <v>4.309090909</v>
      </c>
      <c r="K86" s="119">
        <f t="shared" si="89"/>
        <v>2.8</v>
      </c>
      <c r="L86" s="118">
        <f>'MC sur granulés'!$C$9/1000*15</f>
        <v>4.5</v>
      </c>
      <c r="M86" s="119">
        <f t="shared" si="3"/>
        <v>-0.1909090909</v>
      </c>
      <c r="N86" s="120">
        <f t="shared" si="4"/>
        <v>-0.04430379747</v>
      </c>
      <c r="O86" s="119">
        <f>'MC sur granulés'!$C$10</f>
        <v>2.925</v>
      </c>
      <c r="P86" s="119">
        <f t="shared" si="5"/>
        <v>-0.125</v>
      </c>
      <c r="Q86" s="120">
        <f t="shared" si="6"/>
        <v>-0.04430379747</v>
      </c>
      <c r="R86" s="121">
        <f>ABS('Prévisionnel Exploitation'!$B$6)/M86*15/1000</f>
        <v>-538.7755102</v>
      </c>
      <c r="S86" s="121">
        <f>ABS('Prévisionnel Exploitation'!$B$6)/P86*'MC sur granulés'!$B$2/1000</f>
        <v>-534.8571429</v>
      </c>
      <c r="T86" s="121">
        <f>(S86/('MC sur granulés'!$B$2/1000)*K86)/1000</f>
        <v>-153.6</v>
      </c>
    </row>
    <row r="87" ht="13.5" hidden="1" customHeight="1">
      <c r="A87" s="118">
        <v>4.75000000000002</v>
      </c>
      <c r="B87" s="119">
        <f>ROUND(15*(A87/'MC sur granulés'!$B$3),2)</f>
        <v>3.09</v>
      </c>
      <c r="C87" s="119"/>
      <c r="D87" s="119"/>
      <c r="E87" s="119"/>
      <c r="F87" s="119"/>
      <c r="G87" s="119"/>
      <c r="H87" s="119"/>
      <c r="I87" s="119"/>
      <c r="J87" s="119">
        <f t="shared" ref="J87:K87" si="90">A87/1.1</f>
        <v>4.318181818</v>
      </c>
      <c r="K87" s="119">
        <f t="shared" si="90"/>
        <v>2.809090909</v>
      </c>
      <c r="L87" s="118">
        <f>'MC sur granulés'!$C$9/1000*15</f>
        <v>4.5</v>
      </c>
      <c r="M87" s="119">
        <f t="shared" si="3"/>
        <v>-0.1818181818</v>
      </c>
      <c r="N87" s="120">
        <f t="shared" si="4"/>
        <v>-0.04210526316</v>
      </c>
      <c r="O87" s="119">
        <f>'MC sur granulés'!$C$10</f>
        <v>2.925</v>
      </c>
      <c r="P87" s="119">
        <f t="shared" si="5"/>
        <v>-0.1159090909</v>
      </c>
      <c r="Q87" s="120">
        <f t="shared" si="6"/>
        <v>-0.04210526316</v>
      </c>
      <c r="R87" s="121">
        <f>ABS('Prévisionnel Exploitation'!$B$6)/M87*15/1000</f>
        <v>-565.7142857</v>
      </c>
      <c r="S87" s="121">
        <f>ABS('Prévisionnel Exploitation'!$B$6)/P87*'MC sur granulés'!$B$2/1000</f>
        <v>-576.8067227</v>
      </c>
      <c r="T87" s="121">
        <f>(S87/('MC sur granulés'!$B$2/1000)*K87)/1000</f>
        <v>-166.1848739</v>
      </c>
    </row>
    <row r="88" ht="13.5" hidden="1" customHeight="1">
      <c r="A88" s="118">
        <v>4.76000000000002</v>
      </c>
      <c r="B88" s="119">
        <f>ROUND(15*(A88/'MC sur granulés'!$B$3),2)</f>
        <v>3.09</v>
      </c>
      <c r="C88" s="119"/>
      <c r="D88" s="119"/>
      <c r="E88" s="119"/>
      <c r="F88" s="119"/>
      <c r="G88" s="119"/>
      <c r="H88" s="119"/>
      <c r="I88" s="119"/>
      <c r="J88" s="119">
        <f t="shared" ref="J88:K88" si="91">A88/1.1</f>
        <v>4.327272727</v>
      </c>
      <c r="K88" s="119">
        <f t="shared" si="91"/>
        <v>2.809090909</v>
      </c>
      <c r="L88" s="118">
        <f>'MC sur granulés'!$C$9/1000*15</f>
        <v>4.5</v>
      </c>
      <c r="M88" s="119">
        <f t="shared" si="3"/>
        <v>-0.1727272727</v>
      </c>
      <c r="N88" s="120">
        <f t="shared" si="4"/>
        <v>-0.03991596639</v>
      </c>
      <c r="O88" s="119">
        <f>'MC sur granulés'!$C$10</f>
        <v>2.925</v>
      </c>
      <c r="P88" s="119">
        <f t="shared" si="5"/>
        <v>-0.1159090909</v>
      </c>
      <c r="Q88" s="120">
        <f t="shared" si="6"/>
        <v>-0.03991596639</v>
      </c>
      <c r="R88" s="121">
        <f>ABS('Prévisionnel Exploitation'!$B$6)/M88*15/1000</f>
        <v>-595.4887218</v>
      </c>
      <c r="S88" s="121">
        <f>ABS('Prévisionnel Exploitation'!$B$6)/P88*'MC sur granulés'!$B$2/1000</f>
        <v>-576.8067227</v>
      </c>
      <c r="T88" s="121">
        <f>(S88/('MC sur granulés'!$B$2/1000)*K88)/1000</f>
        <v>-166.1848739</v>
      </c>
    </row>
    <row r="89" ht="13.5" hidden="1" customHeight="1">
      <c r="A89" s="118">
        <v>4.77000000000002</v>
      </c>
      <c r="B89" s="119">
        <f>ROUND(15*(A89/'MC sur granulés'!$B$3),2)</f>
        <v>3.1</v>
      </c>
      <c r="C89" s="119"/>
      <c r="D89" s="119"/>
      <c r="E89" s="119"/>
      <c r="F89" s="119"/>
      <c r="G89" s="119"/>
      <c r="H89" s="119"/>
      <c r="I89" s="119"/>
      <c r="J89" s="119">
        <f t="shared" ref="J89:K89" si="92">A89/1.1</f>
        <v>4.336363636</v>
      </c>
      <c r="K89" s="119">
        <f t="shared" si="92"/>
        <v>2.818181818</v>
      </c>
      <c r="L89" s="118">
        <f>'MC sur granulés'!$C$9/1000*15</f>
        <v>4.5</v>
      </c>
      <c r="M89" s="119">
        <f t="shared" si="3"/>
        <v>-0.1636363636</v>
      </c>
      <c r="N89" s="120">
        <f t="shared" si="4"/>
        <v>-0.03773584906</v>
      </c>
      <c r="O89" s="119">
        <f>'MC sur granulés'!$C$10</f>
        <v>2.925</v>
      </c>
      <c r="P89" s="119">
        <f t="shared" si="5"/>
        <v>-0.1068181818</v>
      </c>
      <c r="Q89" s="120">
        <f t="shared" si="6"/>
        <v>-0.03773584906</v>
      </c>
      <c r="R89" s="121">
        <f>ABS('Prévisionnel Exploitation'!$B$6)/M89*15/1000</f>
        <v>-628.5714286</v>
      </c>
      <c r="S89" s="121">
        <f>ABS('Prévisionnel Exploitation'!$B$6)/P89*'MC sur granulés'!$B$2/1000</f>
        <v>-625.8966565</v>
      </c>
      <c r="T89" s="121">
        <f>(S89/('MC sur granulés'!$B$2/1000)*K89)/1000</f>
        <v>-180.9118541</v>
      </c>
    </row>
    <row r="90" ht="13.5" hidden="1" customHeight="1">
      <c r="A90" s="118">
        <v>4.78000000000002</v>
      </c>
      <c r="B90" s="119">
        <f>ROUND(15*(A90/'MC sur granulés'!$B$3),2)</f>
        <v>3.11</v>
      </c>
      <c r="C90" s="119"/>
      <c r="D90" s="119"/>
      <c r="E90" s="119"/>
      <c r="F90" s="119"/>
      <c r="G90" s="119"/>
      <c r="H90" s="119"/>
      <c r="I90" s="119"/>
      <c r="J90" s="119">
        <f t="shared" ref="J90:K90" si="93">A90/1.1</f>
        <v>4.345454545</v>
      </c>
      <c r="K90" s="119">
        <f t="shared" si="93"/>
        <v>2.827272727</v>
      </c>
      <c r="L90" s="118">
        <f>'MC sur granulés'!$C$9/1000*15</f>
        <v>4.5</v>
      </c>
      <c r="M90" s="119">
        <f t="shared" si="3"/>
        <v>-0.1545454545</v>
      </c>
      <c r="N90" s="120">
        <f t="shared" si="4"/>
        <v>-0.03556485356</v>
      </c>
      <c r="O90" s="119">
        <f>'MC sur granulés'!$C$10</f>
        <v>2.925</v>
      </c>
      <c r="P90" s="119">
        <f t="shared" si="5"/>
        <v>-0.09772727273</v>
      </c>
      <c r="Q90" s="120">
        <f t="shared" si="6"/>
        <v>-0.03556485356</v>
      </c>
      <c r="R90" s="121">
        <f>ABS('Prévisionnel Exploitation'!$B$6)/M90*15/1000</f>
        <v>-665.5462185</v>
      </c>
      <c r="S90" s="121">
        <f>ABS('Prévisionnel Exploitation'!$B$6)/P90*'MC sur granulés'!$B$2/1000</f>
        <v>-684.1196013</v>
      </c>
      <c r="T90" s="121">
        <f>(S90/('MC sur granulés'!$B$2/1000)*K90)/1000</f>
        <v>-198.3787375</v>
      </c>
    </row>
    <row r="91" ht="13.5" hidden="1" customHeight="1">
      <c r="A91" s="118">
        <v>4.79000000000002</v>
      </c>
      <c r="B91" s="119">
        <f>ROUND(15*(A91/'MC sur granulés'!$B$3),2)</f>
        <v>3.11</v>
      </c>
      <c r="C91" s="119"/>
      <c r="D91" s="119"/>
      <c r="E91" s="119"/>
      <c r="F91" s="119"/>
      <c r="G91" s="119"/>
      <c r="H91" s="119"/>
      <c r="I91" s="119"/>
      <c r="J91" s="119">
        <f t="shared" ref="J91:K91" si="94">A91/1.1</f>
        <v>4.354545455</v>
      </c>
      <c r="K91" s="119">
        <f t="shared" si="94"/>
        <v>2.827272727</v>
      </c>
      <c r="L91" s="118">
        <f>'MC sur granulés'!$C$9/1000*15</f>
        <v>4.5</v>
      </c>
      <c r="M91" s="119">
        <f t="shared" si="3"/>
        <v>-0.1454545455</v>
      </c>
      <c r="N91" s="120">
        <f t="shared" si="4"/>
        <v>-0.03340292276</v>
      </c>
      <c r="O91" s="119">
        <f>'MC sur granulés'!$C$10</f>
        <v>2.925</v>
      </c>
      <c r="P91" s="119">
        <f t="shared" si="5"/>
        <v>-0.09772727273</v>
      </c>
      <c r="Q91" s="120">
        <f t="shared" si="6"/>
        <v>-0.03340292276</v>
      </c>
      <c r="R91" s="121">
        <f>ABS('Prévisionnel Exploitation'!$B$6)/M91*15/1000</f>
        <v>-707.1428571</v>
      </c>
      <c r="S91" s="121">
        <f>ABS('Prévisionnel Exploitation'!$B$6)/P91*'MC sur granulés'!$B$2/1000</f>
        <v>-684.1196013</v>
      </c>
      <c r="T91" s="121">
        <f>(S91/('MC sur granulés'!$B$2/1000)*K91)/1000</f>
        <v>-198.3787375</v>
      </c>
    </row>
    <row r="92" ht="13.5" hidden="1" customHeight="1">
      <c r="A92" s="118">
        <v>4.80000000000002</v>
      </c>
      <c r="B92" s="119">
        <f>ROUND(15*(A92/'MC sur granulés'!$B$3),2)</f>
        <v>3.12</v>
      </c>
      <c r="C92" s="119"/>
      <c r="D92" s="119"/>
      <c r="E92" s="119"/>
      <c r="F92" s="119"/>
      <c r="G92" s="119"/>
      <c r="H92" s="119"/>
      <c r="I92" s="119"/>
      <c r="J92" s="119">
        <f t="shared" ref="J92:K92" si="95">A92/1.1</f>
        <v>4.363636364</v>
      </c>
      <c r="K92" s="119">
        <f t="shared" si="95"/>
        <v>2.836363636</v>
      </c>
      <c r="L92" s="118">
        <f>'MC sur granulés'!$C$9/1000*15</f>
        <v>4.5</v>
      </c>
      <c r="M92" s="119">
        <f t="shared" si="3"/>
        <v>-0.1363636364</v>
      </c>
      <c r="N92" s="120">
        <f t="shared" si="4"/>
        <v>-0.03125</v>
      </c>
      <c r="O92" s="119">
        <f>'MC sur granulés'!$C$10</f>
        <v>2.925</v>
      </c>
      <c r="P92" s="119">
        <f t="shared" si="5"/>
        <v>-0.08863636364</v>
      </c>
      <c r="Q92" s="120">
        <f t="shared" si="6"/>
        <v>-0.03125</v>
      </c>
      <c r="R92" s="121">
        <f>ABS('Prévisionnel Exploitation'!$B$6)/M92*15/1000</f>
        <v>-754.2857143</v>
      </c>
      <c r="S92" s="121">
        <f>ABS('Prévisionnel Exploitation'!$B$6)/P92*'MC sur granulés'!$B$2/1000</f>
        <v>-754.2857143</v>
      </c>
      <c r="T92" s="121">
        <f>(S92/('MC sur granulés'!$B$2/1000)*K92)/1000</f>
        <v>-219.4285714</v>
      </c>
    </row>
    <row r="93" ht="13.5" hidden="1" customHeight="1">
      <c r="A93" s="118">
        <v>4.81000000000002</v>
      </c>
      <c r="B93" s="119">
        <f>ROUND(15*(A93/'MC sur granulés'!$B$3),2)</f>
        <v>3.13</v>
      </c>
      <c r="C93" s="119"/>
      <c r="D93" s="119"/>
      <c r="E93" s="119"/>
      <c r="F93" s="119"/>
      <c r="G93" s="119"/>
      <c r="H93" s="119"/>
      <c r="I93" s="119"/>
      <c r="J93" s="119">
        <f t="shared" ref="J93:K93" si="96">A93/1.1</f>
        <v>4.372727273</v>
      </c>
      <c r="K93" s="119">
        <f t="shared" si="96"/>
        <v>2.845454545</v>
      </c>
      <c r="L93" s="118">
        <f>'MC sur granulés'!$C$9/1000*15</f>
        <v>4.5</v>
      </c>
      <c r="M93" s="119">
        <f t="shared" si="3"/>
        <v>-0.1272727273</v>
      </c>
      <c r="N93" s="120">
        <f t="shared" si="4"/>
        <v>-0.02910602911</v>
      </c>
      <c r="O93" s="119">
        <f>'MC sur granulés'!$C$10</f>
        <v>2.925</v>
      </c>
      <c r="P93" s="119">
        <f t="shared" si="5"/>
        <v>-0.07954545455</v>
      </c>
      <c r="Q93" s="120">
        <f t="shared" si="6"/>
        <v>-0.02910602911</v>
      </c>
      <c r="R93" s="121">
        <f>ABS('Prévisionnel Exploitation'!$B$6)/M93*15/1000</f>
        <v>-808.1632653</v>
      </c>
      <c r="S93" s="121">
        <f>ABS('Prévisionnel Exploitation'!$B$6)/P93*'MC sur granulés'!$B$2/1000</f>
        <v>-840.4897959</v>
      </c>
      <c r="T93" s="121">
        <f>(S93/('MC sur granulés'!$B$2/1000)*K93)/1000</f>
        <v>-245.2897959</v>
      </c>
    </row>
    <row r="94" ht="13.5" hidden="1" customHeight="1">
      <c r="A94" s="118">
        <v>4.82000000000002</v>
      </c>
      <c r="B94" s="119">
        <f>ROUND(15*(A94/'MC sur granulés'!$B$3),2)</f>
        <v>3.13</v>
      </c>
      <c r="C94" s="119"/>
      <c r="D94" s="119"/>
      <c r="E94" s="119"/>
      <c r="F94" s="119"/>
      <c r="G94" s="119"/>
      <c r="H94" s="119"/>
      <c r="I94" s="119"/>
      <c r="J94" s="119">
        <f t="shared" ref="J94:K94" si="97">A94/1.1</f>
        <v>4.381818182</v>
      </c>
      <c r="K94" s="119">
        <f t="shared" si="97"/>
        <v>2.845454545</v>
      </c>
      <c r="L94" s="118">
        <f>'MC sur granulés'!$C$9/1000*15</f>
        <v>4.5</v>
      </c>
      <c r="M94" s="119">
        <f t="shared" si="3"/>
        <v>-0.1181818182</v>
      </c>
      <c r="N94" s="120">
        <f t="shared" si="4"/>
        <v>-0.02697095436</v>
      </c>
      <c r="O94" s="119">
        <f>'MC sur granulés'!$C$10</f>
        <v>2.925</v>
      </c>
      <c r="P94" s="119">
        <f t="shared" si="5"/>
        <v>-0.07954545455</v>
      </c>
      <c r="Q94" s="120">
        <f t="shared" si="6"/>
        <v>-0.02697095436</v>
      </c>
      <c r="R94" s="121">
        <f>ABS('Prévisionnel Exploitation'!$B$6)/M94*15/1000</f>
        <v>-870.3296703</v>
      </c>
      <c r="S94" s="121">
        <f>ABS('Prévisionnel Exploitation'!$B$6)/P94*'MC sur granulés'!$B$2/1000</f>
        <v>-840.4897959</v>
      </c>
      <c r="T94" s="121">
        <f>(S94/('MC sur granulés'!$B$2/1000)*K94)/1000</f>
        <v>-245.2897959</v>
      </c>
    </row>
    <row r="95" ht="13.5" hidden="1" customHeight="1">
      <c r="A95" s="118">
        <v>4.83000000000002</v>
      </c>
      <c r="B95" s="119">
        <f>ROUND(15*(A95/'MC sur granulés'!$B$3),2)</f>
        <v>3.14</v>
      </c>
      <c r="C95" s="119"/>
      <c r="D95" s="119"/>
      <c r="E95" s="119"/>
      <c r="F95" s="119"/>
      <c r="G95" s="119"/>
      <c r="H95" s="119"/>
      <c r="I95" s="119"/>
      <c r="J95" s="119">
        <f t="shared" ref="J95:K95" si="98">A95/1.1</f>
        <v>4.390909091</v>
      </c>
      <c r="K95" s="119">
        <f t="shared" si="98"/>
        <v>2.854545455</v>
      </c>
      <c r="L95" s="118">
        <f>'MC sur granulés'!$C$9/1000*15</f>
        <v>4.5</v>
      </c>
      <c r="M95" s="119">
        <f t="shared" si="3"/>
        <v>-0.1090909091</v>
      </c>
      <c r="N95" s="120">
        <f t="shared" si="4"/>
        <v>-0.0248447205</v>
      </c>
      <c r="O95" s="119">
        <f>'MC sur granulés'!$C$10</f>
        <v>2.925</v>
      </c>
      <c r="P95" s="119">
        <f t="shared" si="5"/>
        <v>-0.07045454545</v>
      </c>
      <c r="Q95" s="120">
        <f t="shared" si="6"/>
        <v>-0.0248447205</v>
      </c>
      <c r="R95" s="121">
        <f>ABS('Prévisionnel Exploitation'!$B$6)/M95*15/1000</f>
        <v>-942.8571429</v>
      </c>
      <c r="S95" s="121">
        <f>ABS('Prévisionnel Exploitation'!$B$6)/P95*'MC sur granulés'!$B$2/1000</f>
        <v>-948.9400922</v>
      </c>
      <c r="T95" s="121">
        <f>(S95/('MC sur granulés'!$B$2/1000)*K95)/1000</f>
        <v>-277.8248848</v>
      </c>
    </row>
    <row r="96" ht="13.5" hidden="1" customHeight="1">
      <c r="A96" s="118">
        <v>4.84000000000002</v>
      </c>
      <c r="B96" s="119">
        <f>ROUND(15*(A96/'MC sur granulés'!$B$3),2)</f>
        <v>3.15</v>
      </c>
      <c r="C96" s="119"/>
      <c r="D96" s="119"/>
      <c r="E96" s="119"/>
      <c r="F96" s="119"/>
      <c r="G96" s="119"/>
      <c r="H96" s="119"/>
      <c r="I96" s="119"/>
      <c r="J96" s="119">
        <f t="shared" ref="J96:K96" si="99">A96/1.1</f>
        <v>4.4</v>
      </c>
      <c r="K96" s="119">
        <f t="shared" si="99"/>
        <v>2.863636364</v>
      </c>
      <c r="L96" s="118">
        <f>'MC sur granulés'!$C$9/1000*15</f>
        <v>4.5</v>
      </c>
      <c r="M96" s="119">
        <f t="shared" si="3"/>
        <v>-0.1</v>
      </c>
      <c r="N96" s="120">
        <f t="shared" si="4"/>
        <v>-0.02272727273</v>
      </c>
      <c r="O96" s="119">
        <f>'MC sur granulés'!$C$10</f>
        <v>2.925</v>
      </c>
      <c r="P96" s="119">
        <f t="shared" si="5"/>
        <v>-0.06136363636</v>
      </c>
      <c r="Q96" s="120">
        <f t="shared" si="6"/>
        <v>-0.02272727273</v>
      </c>
      <c r="R96" s="121">
        <f>ABS('Prévisionnel Exploitation'!$B$6)/M96*15/1000</f>
        <v>-1028.571429</v>
      </c>
      <c r="S96" s="121">
        <f>ABS('Prévisionnel Exploitation'!$B$6)/P96*'MC sur granulés'!$B$2/1000</f>
        <v>-1089.52381</v>
      </c>
      <c r="T96" s="121">
        <f>(S96/('MC sur granulés'!$B$2/1000)*K96)/1000</f>
        <v>-320</v>
      </c>
    </row>
    <row r="97" ht="13.5" hidden="1" customHeight="1">
      <c r="A97" s="118">
        <v>4.85000000000002</v>
      </c>
      <c r="B97" s="119">
        <f>ROUND(15*(A97/'MC sur granulés'!$B$3),2)</f>
        <v>3.15</v>
      </c>
      <c r="C97" s="119"/>
      <c r="D97" s="119"/>
      <c r="E97" s="119"/>
      <c r="F97" s="119"/>
      <c r="G97" s="119"/>
      <c r="H97" s="119"/>
      <c r="I97" s="119"/>
      <c r="J97" s="119">
        <f t="shared" ref="J97:K97" si="100">A97/1.1</f>
        <v>4.409090909</v>
      </c>
      <c r="K97" s="119">
        <f t="shared" si="100"/>
        <v>2.863636364</v>
      </c>
      <c r="L97" s="118">
        <f>'MC sur granulés'!$C$9/1000*15</f>
        <v>4.5</v>
      </c>
      <c r="M97" s="119">
        <f t="shared" si="3"/>
        <v>-0.09090909091</v>
      </c>
      <c r="N97" s="120">
        <f t="shared" si="4"/>
        <v>-0.0206185567</v>
      </c>
      <c r="O97" s="119">
        <f>'MC sur granulés'!$C$10</f>
        <v>2.925</v>
      </c>
      <c r="P97" s="119">
        <f t="shared" si="5"/>
        <v>-0.06136363636</v>
      </c>
      <c r="Q97" s="120">
        <f t="shared" si="6"/>
        <v>-0.0206185567</v>
      </c>
      <c r="R97" s="121">
        <f>ABS('Prévisionnel Exploitation'!$B$6)/M97*15/1000</f>
        <v>-1131.428571</v>
      </c>
      <c r="S97" s="121">
        <f>ABS('Prévisionnel Exploitation'!$B$6)/P97*'MC sur granulés'!$B$2/1000</f>
        <v>-1089.52381</v>
      </c>
      <c r="T97" s="121">
        <f>(S97/('MC sur granulés'!$B$2/1000)*K97)/1000</f>
        <v>-320</v>
      </c>
    </row>
    <row r="98" ht="13.5" hidden="1" customHeight="1">
      <c r="A98" s="118">
        <v>4.86000000000002</v>
      </c>
      <c r="B98" s="119">
        <f>ROUND(15*(A98/'MC sur granulés'!$B$3),2)</f>
        <v>3.16</v>
      </c>
      <c r="C98" s="119"/>
      <c r="D98" s="119"/>
      <c r="E98" s="119"/>
      <c r="F98" s="119"/>
      <c r="G98" s="119"/>
      <c r="H98" s="119"/>
      <c r="I98" s="119"/>
      <c r="J98" s="119">
        <f t="shared" ref="J98:K98" si="101">A98/1.1</f>
        <v>4.418181818</v>
      </c>
      <c r="K98" s="119">
        <f t="shared" si="101"/>
        <v>2.872727273</v>
      </c>
      <c r="L98" s="118">
        <f>'MC sur granulés'!$C$9/1000*15</f>
        <v>4.5</v>
      </c>
      <c r="M98" s="119">
        <f t="shared" si="3"/>
        <v>-0.08181818182</v>
      </c>
      <c r="N98" s="120">
        <f t="shared" si="4"/>
        <v>-0.01851851852</v>
      </c>
      <c r="O98" s="119">
        <f>'MC sur granulés'!$C$10</f>
        <v>2.925</v>
      </c>
      <c r="P98" s="119">
        <f t="shared" si="5"/>
        <v>-0.05227272727</v>
      </c>
      <c r="Q98" s="120">
        <f t="shared" si="6"/>
        <v>-0.01851851852</v>
      </c>
      <c r="R98" s="121">
        <f>ABS('Prévisionnel Exploitation'!$B$6)/M98*15/1000</f>
        <v>-1257.142857</v>
      </c>
      <c r="S98" s="121">
        <f>ABS('Prévisionnel Exploitation'!$B$6)/P98*'MC sur granulés'!$B$2/1000</f>
        <v>-1279.006211</v>
      </c>
      <c r="T98" s="121">
        <f>(S98/('MC sur granulés'!$B$2/1000)*K98)/1000</f>
        <v>-376.8447205</v>
      </c>
    </row>
    <row r="99" ht="13.5" hidden="1" customHeight="1">
      <c r="A99" s="118">
        <v>4.87000000000002</v>
      </c>
      <c r="B99" s="119">
        <f>ROUND(15*(A99/'MC sur granulés'!$B$3),2)</f>
        <v>3.17</v>
      </c>
      <c r="C99" s="119"/>
      <c r="D99" s="119"/>
      <c r="E99" s="119"/>
      <c r="F99" s="119"/>
      <c r="G99" s="119"/>
      <c r="H99" s="119"/>
      <c r="I99" s="119"/>
      <c r="J99" s="119">
        <f t="shared" ref="J99:K99" si="102">A99/1.1</f>
        <v>4.427272727</v>
      </c>
      <c r="K99" s="119">
        <f t="shared" si="102"/>
        <v>2.881818182</v>
      </c>
      <c r="L99" s="118">
        <f>'MC sur granulés'!$C$9/1000*15</f>
        <v>4.5</v>
      </c>
      <c r="M99" s="119">
        <f t="shared" si="3"/>
        <v>-0.07272727273</v>
      </c>
      <c r="N99" s="120">
        <f t="shared" si="4"/>
        <v>-0.01642710472</v>
      </c>
      <c r="O99" s="119">
        <f>'MC sur granulés'!$C$10</f>
        <v>2.925</v>
      </c>
      <c r="P99" s="119">
        <f t="shared" si="5"/>
        <v>-0.04318181818</v>
      </c>
      <c r="Q99" s="120">
        <f t="shared" si="6"/>
        <v>-0.01642710472</v>
      </c>
      <c r="R99" s="121">
        <f>ABS('Prévisionnel Exploitation'!$B$6)/M99*15/1000</f>
        <v>-1414.285714</v>
      </c>
      <c r="S99" s="121">
        <f>ABS('Prévisionnel Exploitation'!$B$6)/P99*'MC sur granulés'!$B$2/1000</f>
        <v>-1548.270677</v>
      </c>
      <c r="T99" s="121">
        <f>(S99/('MC sur granulés'!$B$2/1000)*K99)/1000</f>
        <v>-457.6240602</v>
      </c>
    </row>
    <row r="100" ht="13.5" hidden="1" customHeight="1">
      <c r="A100" s="118">
        <v>4.88000000000002</v>
      </c>
      <c r="B100" s="119">
        <f>ROUND(15*(A100/'MC sur granulés'!$B$3),2)</f>
        <v>3.17</v>
      </c>
      <c r="C100" s="119"/>
      <c r="D100" s="119"/>
      <c r="E100" s="119"/>
      <c r="F100" s="119"/>
      <c r="G100" s="119"/>
      <c r="H100" s="119"/>
      <c r="I100" s="119"/>
      <c r="J100" s="119">
        <f t="shared" ref="J100:K100" si="103">A100/1.1</f>
        <v>4.436363636</v>
      </c>
      <c r="K100" s="119">
        <f t="shared" si="103"/>
        <v>2.881818182</v>
      </c>
      <c r="L100" s="118">
        <f>'MC sur granulés'!$C$9/1000*15</f>
        <v>4.5</v>
      </c>
      <c r="M100" s="119">
        <f t="shared" si="3"/>
        <v>-0.06363636364</v>
      </c>
      <c r="N100" s="120">
        <f t="shared" si="4"/>
        <v>-0.0143442623</v>
      </c>
      <c r="O100" s="119">
        <f>'MC sur granulés'!$C$10</f>
        <v>2.925</v>
      </c>
      <c r="P100" s="119">
        <f t="shared" si="5"/>
        <v>-0.04318181818</v>
      </c>
      <c r="Q100" s="120">
        <f t="shared" si="6"/>
        <v>-0.0143442623</v>
      </c>
      <c r="R100" s="121">
        <f>ABS('Prévisionnel Exploitation'!$B$6)/M100*15/1000</f>
        <v>-1616.326531</v>
      </c>
      <c r="S100" s="121">
        <f>ABS('Prévisionnel Exploitation'!$B$6)/P100*'MC sur granulés'!$B$2/1000</f>
        <v>-1548.270677</v>
      </c>
      <c r="T100" s="121">
        <f>(S100/('MC sur granulés'!$B$2/1000)*K100)/1000</f>
        <v>-457.6240602</v>
      </c>
    </row>
    <row r="101" ht="13.5" hidden="1" customHeight="1">
      <c r="A101" s="118">
        <v>4.89000000000002</v>
      </c>
      <c r="B101" s="119">
        <f>ROUND(15*(A101/'MC sur granulés'!$B$3),2)</f>
        <v>3.18</v>
      </c>
      <c r="C101" s="119"/>
      <c r="D101" s="119"/>
      <c r="E101" s="119"/>
      <c r="F101" s="119"/>
      <c r="G101" s="119"/>
      <c r="H101" s="119"/>
      <c r="I101" s="119"/>
      <c r="J101" s="119">
        <f t="shared" ref="J101:K101" si="104">A101/1.1</f>
        <v>4.445454545</v>
      </c>
      <c r="K101" s="119">
        <f t="shared" si="104"/>
        <v>2.890909091</v>
      </c>
      <c r="L101" s="118">
        <f>'MC sur granulés'!$C$9/1000*15</f>
        <v>4.5</v>
      </c>
      <c r="M101" s="119">
        <f t="shared" si="3"/>
        <v>-0.05454545455</v>
      </c>
      <c r="N101" s="120">
        <f t="shared" si="4"/>
        <v>-0.01226993865</v>
      </c>
      <c r="O101" s="119">
        <f>'MC sur granulés'!$C$10</f>
        <v>2.925</v>
      </c>
      <c r="P101" s="119">
        <f t="shared" si="5"/>
        <v>-0.03409090909</v>
      </c>
      <c r="Q101" s="120">
        <f t="shared" si="6"/>
        <v>-0.01226993865</v>
      </c>
      <c r="R101" s="121">
        <f>ABS('Prévisionnel Exploitation'!$B$6)/M101*15/1000</f>
        <v>-1885.714286</v>
      </c>
      <c r="S101" s="121">
        <f>ABS('Prévisionnel Exploitation'!$B$6)/P101*'MC sur granulés'!$B$2/1000</f>
        <v>-1961.142857</v>
      </c>
      <c r="T101" s="121">
        <f>(S101/('MC sur granulés'!$B$2/1000)*K101)/1000</f>
        <v>-581.4857143</v>
      </c>
    </row>
    <row r="102" ht="13.5" hidden="1" customHeight="1">
      <c r="A102" s="118">
        <v>4.90000000000002</v>
      </c>
      <c r="B102" s="119">
        <f>ROUND(15*(A102/'MC sur granulés'!$B$3),2)</f>
        <v>3.19</v>
      </c>
      <c r="C102" s="119"/>
      <c r="D102" s="119"/>
      <c r="E102" s="119"/>
      <c r="F102" s="119"/>
      <c r="G102" s="119"/>
      <c r="H102" s="119"/>
      <c r="I102" s="119"/>
      <c r="J102" s="119">
        <f t="shared" ref="J102:K102" si="105">A102/1.1</f>
        <v>4.454545455</v>
      </c>
      <c r="K102" s="119">
        <f t="shared" si="105"/>
        <v>2.9</v>
      </c>
      <c r="L102" s="118">
        <f>'MC sur granulés'!$C$9/1000*15</f>
        <v>4.5</v>
      </c>
      <c r="M102" s="119">
        <f t="shared" si="3"/>
        <v>-0.04545454545</v>
      </c>
      <c r="N102" s="120">
        <f t="shared" si="4"/>
        <v>-0.01020408163</v>
      </c>
      <c r="O102" s="119">
        <f>'MC sur granulés'!$C$10</f>
        <v>2.925</v>
      </c>
      <c r="P102" s="119">
        <f t="shared" si="5"/>
        <v>-0.025</v>
      </c>
      <c r="Q102" s="120">
        <f t="shared" si="6"/>
        <v>-0.01020408163</v>
      </c>
      <c r="R102" s="121">
        <f>ABS('Prévisionnel Exploitation'!$B$6)/M102*15/1000</f>
        <v>-2262.857143</v>
      </c>
      <c r="S102" s="121">
        <f>ABS('Prévisionnel Exploitation'!$B$6)/P102*'MC sur granulés'!$B$2/1000</f>
        <v>-2674.285714</v>
      </c>
      <c r="T102" s="121">
        <f>(S102/('MC sur granulés'!$B$2/1000)*K102)/1000</f>
        <v>-795.4285714</v>
      </c>
    </row>
    <row r="103" ht="13.5" hidden="1" customHeight="1">
      <c r="A103" s="118">
        <v>4.91000000000002</v>
      </c>
      <c r="B103" s="119">
        <f>ROUND(15*(A103/'MC sur granulés'!$B$3),2)</f>
        <v>3.19</v>
      </c>
      <c r="C103" s="119"/>
      <c r="D103" s="119"/>
      <c r="E103" s="119"/>
      <c r="F103" s="119"/>
      <c r="G103" s="119"/>
      <c r="H103" s="119"/>
      <c r="I103" s="119"/>
      <c r="J103" s="119">
        <f t="shared" ref="J103:K103" si="106">A103/1.1</f>
        <v>4.463636364</v>
      </c>
      <c r="K103" s="119">
        <f t="shared" si="106"/>
        <v>2.9</v>
      </c>
      <c r="L103" s="118">
        <f>'MC sur granulés'!$C$9/1000*15</f>
        <v>4.5</v>
      </c>
      <c r="M103" s="119">
        <f t="shared" si="3"/>
        <v>-0.03636363636</v>
      </c>
      <c r="N103" s="120">
        <f t="shared" si="4"/>
        <v>-0.008146639511</v>
      </c>
      <c r="O103" s="119">
        <f>'MC sur granulés'!$C$10</f>
        <v>2.925</v>
      </c>
      <c r="P103" s="119">
        <f t="shared" si="5"/>
        <v>-0.025</v>
      </c>
      <c r="Q103" s="120">
        <f t="shared" si="6"/>
        <v>-0.008146639511</v>
      </c>
      <c r="R103" s="121">
        <f>ABS('Prévisionnel Exploitation'!$B$6)/M103*15/1000</f>
        <v>-2828.571429</v>
      </c>
      <c r="S103" s="121">
        <f>ABS('Prévisionnel Exploitation'!$B$6)/P103*'MC sur granulés'!$B$2/1000</f>
        <v>-2674.285714</v>
      </c>
      <c r="T103" s="121">
        <f>(S103/('MC sur granulés'!$B$2/1000)*K103)/1000</f>
        <v>-795.4285714</v>
      </c>
    </row>
    <row r="104" ht="13.5" hidden="1" customHeight="1">
      <c r="A104" s="118">
        <v>4.92000000000002</v>
      </c>
      <c r="B104" s="119">
        <f>ROUND(15*(A104/'MC sur granulés'!$B$3),2)</f>
        <v>3.2</v>
      </c>
      <c r="C104" s="119"/>
      <c r="D104" s="119"/>
      <c r="E104" s="119"/>
      <c r="F104" s="119"/>
      <c r="G104" s="119"/>
      <c r="H104" s="119"/>
      <c r="I104" s="119"/>
      <c r="J104" s="119">
        <f t="shared" ref="J104:K104" si="107">A104/1.1</f>
        <v>4.472727273</v>
      </c>
      <c r="K104" s="119">
        <f t="shared" si="107"/>
        <v>2.909090909</v>
      </c>
      <c r="L104" s="118">
        <f>'MC sur granulés'!$C$9/1000*15</f>
        <v>4.5</v>
      </c>
      <c r="M104" s="119">
        <f t="shared" si="3"/>
        <v>-0.02727272727</v>
      </c>
      <c r="N104" s="120">
        <f t="shared" si="4"/>
        <v>-0.006097560976</v>
      </c>
      <c r="O104" s="119">
        <f>'MC sur granulés'!$C$10</f>
        <v>2.925</v>
      </c>
      <c r="P104" s="119">
        <f t="shared" si="5"/>
        <v>-0.01590909091</v>
      </c>
      <c r="Q104" s="120">
        <f t="shared" si="6"/>
        <v>-0.006097560976</v>
      </c>
      <c r="R104" s="121">
        <f>ABS('Prévisionnel Exploitation'!$B$6)/M104*15/1000</f>
        <v>-3771.428571</v>
      </c>
      <c r="S104" s="121">
        <f>ABS('Prévisionnel Exploitation'!$B$6)/P104*'MC sur granulés'!$B$2/1000</f>
        <v>-4202.44898</v>
      </c>
      <c r="T104" s="121">
        <f>(S104/('MC sur granulés'!$B$2/1000)*K104)/1000</f>
        <v>-1253.877551</v>
      </c>
    </row>
    <row r="105" ht="13.5" hidden="1" customHeight="1">
      <c r="A105" s="118">
        <v>4.93000000000002</v>
      </c>
      <c r="B105" s="119">
        <f>ROUND(15*(A105/'MC sur granulés'!$B$3),2)</f>
        <v>3.2</v>
      </c>
      <c r="C105" s="119"/>
      <c r="D105" s="119"/>
      <c r="E105" s="119"/>
      <c r="F105" s="119"/>
      <c r="G105" s="119"/>
      <c r="H105" s="119"/>
      <c r="I105" s="119"/>
      <c r="J105" s="119">
        <f t="shared" ref="J105:K105" si="108">A105/1.1</f>
        <v>4.481818182</v>
      </c>
      <c r="K105" s="119">
        <f t="shared" si="108"/>
        <v>2.909090909</v>
      </c>
      <c r="L105" s="118">
        <f>'MC sur granulés'!$C$9/1000*15</f>
        <v>4.5</v>
      </c>
      <c r="M105" s="119">
        <f t="shared" si="3"/>
        <v>-0.01818181818</v>
      </c>
      <c r="N105" s="120">
        <f t="shared" si="4"/>
        <v>-0.004056795132</v>
      </c>
      <c r="O105" s="119">
        <f>'MC sur granulés'!$C$10</f>
        <v>2.925</v>
      </c>
      <c r="P105" s="119">
        <f t="shared" si="5"/>
        <v>-0.01590909091</v>
      </c>
      <c r="Q105" s="120">
        <f t="shared" si="6"/>
        <v>-0.004056795132</v>
      </c>
      <c r="R105" s="121">
        <f>ABS('Prévisionnel Exploitation'!$B$6)/M105*15/1000</f>
        <v>-5657.142857</v>
      </c>
      <c r="S105" s="121">
        <f>ABS('Prévisionnel Exploitation'!$B$6)/P105*'MC sur granulés'!$B$2/1000</f>
        <v>-4202.44898</v>
      </c>
      <c r="T105" s="121">
        <f>(S105/('MC sur granulés'!$B$2/1000)*K105)/1000</f>
        <v>-1253.877551</v>
      </c>
    </row>
    <row r="106" ht="13.5" hidden="1" customHeight="1">
      <c r="A106" s="118">
        <v>4.94000000000002</v>
      </c>
      <c r="B106" s="119">
        <f>ROUND(15*(A106/'MC sur granulés'!$B$3),2)</f>
        <v>3.21</v>
      </c>
      <c r="C106" s="119"/>
      <c r="D106" s="119"/>
      <c r="E106" s="119"/>
      <c r="F106" s="119"/>
      <c r="G106" s="119"/>
      <c r="H106" s="119"/>
      <c r="I106" s="119"/>
      <c r="J106" s="119">
        <f t="shared" ref="J106:K106" si="109">A106/1.1</f>
        <v>4.490909091</v>
      </c>
      <c r="K106" s="119">
        <f t="shared" si="109"/>
        <v>2.918181818</v>
      </c>
      <c r="L106" s="118">
        <f>'MC sur granulés'!$C$9/1000*15</f>
        <v>4.5</v>
      </c>
      <c r="M106" s="119">
        <f t="shared" si="3"/>
        <v>-0.009090909091</v>
      </c>
      <c r="N106" s="120">
        <f t="shared" si="4"/>
        <v>-0.002024291498</v>
      </c>
      <c r="O106" s="119">
        <f>'MC sur granulés'!$C$10</f>
        <v>2.925</v>
      </c>
      <c r="P106" s="119">
        <f t="shared" si="5"/>
        <v>-0.006818181818</v>
      </c>
      <c r="Q106" s="120">
        <f t="shared" si="6"/>
        <v>-0.002024291498</v>
      </c>
      <c r="R106" s="121">
        <f>ABS('Prévisionnel Exploitation'!$B$6)/M106*15/1000</f>
        <v>-11314.28571</v>
      </c>
      <c r="S106" s="121">
        <f>ABS('Prévisionnel Exploitation'!$B$6)/P106*'MC sur granulés'!$B$2/1000</f>
        <v>-9805.714286</v>
      </c>
      <c r="T106" s="121">
        <f>(S106/('MC sur granulés'!$B$2/1000)*K106)/1000</f>
        <v>-2934.857143</v>
      </c>
    </row>
    <row r="107" ht="13.5" hidden="1" customHeight="1">
      <c r="A107" s="118">
        <v>4.95000000000002</v>
      </c>
      <c r="B107" s="119">
        <f>ROUND(15*(A107/'MC sur granulés'!$B$3),2)</f>
        <v>3.22</v>
      </c>
      <c r="C107" s="119"/>
      <c r="D107" s="119"/>
      <c r="E107" s="119"/>
      <c r="F107" s="119"/>
      <c r="G107" s="119"/>
      <c r="H107" s="119"/>
      <c r="I107" s="119"/>
      <c r="J107" s="119">
        <f t="shared" ref="J107:K107" si="110">A107/1.1</f>
        <v>4.5</v>
      </c>
      <c r="K107" s="119">
        <f t="shared" si="110"/>
        <v>2.927272727</v>
      </c>
      <c r="L107" s="118">
        <f>'MC sur granulés'!$C$9/1000*15</f>
        <v>4.5</v>
      </c>
      <c r="M107" s="119">
        <f t="shared" si="3"/>
        <v>0</v>
      </c>
      <c r="N107" s="120">
        <f t="shared" si="4"/>
        <v>0</v>
      </c>
      <c r="O107" s="119">
        <f>'MC sur granulés'!$C$10</f>
        <v>2.925</v>
      </c>
      <c r="P107" s="119">
        <f t="shared" si="5"/>
        <v>0.002272727273</v>
      </c>
      <c r="Q107" s="120">
        <f t="shared" si="6"/>
        <v>0</v>
      </c>
      <c r="R107" s="121">
        <f>ABS('Prévisionnel Exploitation'!$B$6)/M107*15/1000</f>
        <v>5.79034E+15</v>
      </c>
      <c r="S107" s="121">
        <f>ABS('Prévisionnel Exploitation'!$B$6)/P107*'MC sur granulés'!$B$2/1000</f>
        <v>29417.14286</v>
      </c>
      <c r="T107" s="121">
        <f>(S107/('MC sur granulés'!$B$2/1000)*K107)/1000</f>
        <v>8832</v>
      </c>
    </row>
    <row r="108" ht="13.5" hidden="1" customHeight="1">
      <c r="A108" s="118">
        <v>4.96000000000002</v>
      </c>
      <c r="B108" s="119">
        <f>ROUND(15*(A108/'MC sur granulés'!$B$3),2)</f>
        <v>3.22</v>
      </c>
      <c r="C108" s="119"/>
      <c r="D108" s="119"/>
      <c r="E108" s="119"/>
      <c r="F108" s="119"/>
      <c r="G108" s="119"/>
      <c r="H108" s="119"/>
      <c r="I108" s="119"/>
      <c r="J108" s="119">
        <f t="shared" ref="J108:K108" si="111">A108/1.1</f>
        <v>4.509090909</v>
      </c>
      <c r="K108" s="119">
        <f t="shared" si="111"/>
        <v>2.927272727</v>
      </c>
      <c r="L108" s="118">
        <f>'MC sur granulés'!$C$9/1000*15</f>
        <v>4.5</v>
      </c>
      <c r="M108" s="119">
        <f t="shared" si="3"/>
        <v>0.009090909091</v>
      </c>
      <c r="N108" s="120">
        <f t="shared" si="4"/>
        <v>0.002016129032</v>
      </c>
      <c r="O108" s="119">
        <f>'MC sur granulés'!$C$10</f>
        <v>2.925</v>
      </c>
      <c r="P108" s="119">
        <f t="shared" si="5"/>
        <v>0.002272727273</v>
      </c>
      <c r="Q108" s="120">
        <f t="shared" si="6"/>
        <v>0.002016129032</v>
      </c>
      <c r="R108" s="121">
        <f>ABS('Prévisionnel Exploitation'!$B$6)/M108*15/1000</f>
        <v>11314.28571</v>
      </c>
      <c r="S108" s="121">
        <f>ABS('Prévisionnel Exploitation'!$B$6)/P108*'MC sur granulés'!$B$2/1000</f>
        <v>29417.14286</v>
      </c>
      <c r="T108" s="121">
        <f>(S108/('MC sur granulés'!$B$2/1000)*K108)/1000</f>
        <v>8832</v>
      </c>
    </row>
    <row r="109" ht="13.5" hidden="1" customHeight="1">
      <c r="A109" s="118">
        <v>4.97000000000002</v>
      </c>
      <c r="B109" s="119">
        <f>ROUND(15*(A109/'MC sur granulés'!$B$3),2)</f>
        <v>3.23</v>
      </c>
      <c r="C109" s="119"/>
      <c r="D109" s="119"/>
      <c r="E109" s="119"/>
      <c r="F109" s="119"/>
      <c r="G109" s="119"/>
      <c r="H109" s="119"/>
      <c r="I109" s="119"/>
      <c r="J109" s="119">
        <f t="shared" ref="J109:K109" si="112">A109/1.1</f>
        <v>4.518181818</v>
      </c>
      <c r="K109" s="119">
        <f t="shared" si="112"/>
        <v>2.936363636</v>
      </c>
      <c r="L109" s="118">
        <f>'MC sur granulés'!$C$9/1000*15</f>
        <v>4.5</v>
      </c>
      <c r="M109" s="119">
        <f t="shared" si="3"/>
        <v>0.01818181818</v>
      </c>
      <c r="N109" s="120">
        <f t="shared" si="4"/>
        <v>0.004024144869</v>
      </c>
      <c r="O109" s="119">
        <f>'MC sur granulés'!$C$10</f>
        <v>2.925</v>
      </c>
      <c r="P109" s="119">
        <f t="shared" si="5"/>
        <v>0.01136363636</v>
      </c>
      <c r="Q109" s="120">
        <f t="shared" si="6"/>
        <v>0.004024144869</v>
      </c>
      <c r="R109" s="121">
        <f>ABS('Prévisionnel Exploitation'!$B$6)/M109*15/1000</f>
        <v>5657.142857</v>
      </c>
      <c r="S109" s="121">
        <f>ABS('Prévisionnel Exploitation'!$B$6)/P109*'MC sur granulés'!$B$2/1000</f>
        <v>5883.428571</v>
      </c>
      <c r="T109" s="121">
        <f>(S109/('MC sur granulés'!$B$2/1000)*K109)/1000</f>
        <v>1771.885714</v>
      </c>
    </row>
    <row r="110" ht="13.5" hidden="1" customHeight="1">
      <c r="A110" s="118">
        <v>4.98000000000002</v>
      </c>
      <c r="B110" s="119">
        <f>ROUND(15*(A110/'MC sur granulés'!$B$3),2)</f>
        <v>3.24</v>
      </c>
      <c r="C110" s="119"/>
      <c r="D110" s="119"/>
      <c r="E110" s="119"/>
      <c r="F110" s="119"/>
      <c r="G110" s="119"/>
      <c r="H110" s="119"/>
      <c r="I110" s="119"/>
      <c r="J110" s="119">
        <f t="shared" ref="J110:K110" si="113">A110/1.1</f>
        <v>4.527272727</v>
      </c>
      <c r="K110" s="119">
        <f t="shared" si="113"/>
        <v>2.945454545</v>
      </c>
      <c r="L110" s="118">
        <f>'MC sur granulés'!$C$9/1000*15</f>
        <v>4.5</v>
      </c>
      <c r="M110" s="119">
        <f t="shared" si="3"/>
        <v>0.02727272727</v>
      </c>
      <c r="N110" s="120">
        <f t="shared" si="4"/>
        <v>0.006024096386</v>
      </c>
      <c r="O110" s="119">
        <f>'MC sur granulés'!$C$10</f>
        <v>2.925</v>
      </c>
      <c r="P110" s="119">
        <f t="shared" si="5"/>
        <v>0.02045454545</v>
      </c>
      <c r="Q110" s="120">
        <f t="shared" si="6"/>
        <v>0.006024096386</v>
      </c>
      <c r="R110" s="121">
        <f>ABS('Prévisionnel Exploitation'!$B$6)/M110*15/1000</f>
        <v>3771.428571</v>
      </c>
      <c r="S110" s="121">
        <f>ABS('Prévisionnel Exploitation'!$B$6)/P110*'MC sur granulés'!$B$2/1000</f>
        <v>3268.571429</v>
      </c>
      <c r="T110" s="121">
        <f>(S110/('MC sur granulés'!$B$2/1000)*K110)/1000</f>
        <v>987.4285714</v>
      </c>
    </row>
    <row r="111" ht="13.5" hidden="1" customHeight="1">
      <c r="A111" s="118">
        <v>4.99000000000003</v>
      </c>
      <c r="B111" s="119">
        <f>ROUND(15*(A111/'MC sur granulés'!$B$3),2)</f>
        <v>3.24</v>
      </c>
      <c r="C111" s="119"/>
      <c r="D111" s="119"/>
      <c r="E111" s="119"/>
      <c r="F111" s="119"/>
      <c r="G111" s="119"/>
      <c r="H111" s="119"/>
      <c r="I111" s="119"/>
      <c r="J111" s="119">
        <f t="shared" ref="J111:K111" si="114">A111/1.1</f>
        <v>4.536363636</v>
      </c>
      <c r="K111" s="119">
        <f t="shared" si="114"/>
        <v>2.945454545</v>
      </c>
      <c r="L111" s="118">
        <f>'MC sur granulés'!$C$9/1000*15</f>
        <v>4.5</v>
      </c>
      <c r="M111" s="119">
        <f t="shared" si="3"/>
        <v>0.03636363636</v>
      </c>
      <c r="N111" s="120">
        <f t="shared" si="4"/>
        <v>0.008016032064</v>
      </c>
      <c r="O111" s="119">
        <f>'MC sur granulés'!$C$10</f>
        <v>2.925</v>
      </c>
      <c r="P111" s="119">
        <f t="shared" si="5"/>
        <v>0.02045454545</v>
      </c>
      <c r="Q111" s="120">
        <f t="shared" si="6"/>
        <v>0.008016032064</v>
      </c>
      <c r="R111" s="121">
        <f>ABS('Prévisionnel Exploitation'!$B$6)/M111*15/1000</f>
        <v>2828.571429</v>
      </c>
      <c r="S111" s="121">
        <f>ABS('Prévisionnel Exploitation'!$B$6)/P111*'MC sur granulés'!$B$2/1000</f>
        <v>3268.571429</v>
      </c>
      <c r="T111" s="121">
        <f>(S111/('MC sur granulés'!$B$2/1000)*K111)/1000</f>
        <v>987.4285714</v>
      </c>
    </row>
    <row r="112" ht="13.5" hidden="1" customHeight="1">
      <c r="A112" s="118">
        <v>5.00000000000003</v>
      </c>
      <c r="B112" s="119">
        <f>ROUND(15*(A112/'MC sur granulés'!$B$3),2)</f>
        <v>3.25</v>
      </c>
      <c r="C112" s="119"/>
      <c r="D112" s="119"/>
      <c r="E112" s="119"/>
      <c r="F112" s="119"/>
      <c r="G112" s="119"/>
      <c r="H112" s="119"/>
      <c r="I112" s="119"/>
      <c r="J112" s="119">
        <f t="shared" ref="J112:K112" si="115">A112/1.1</f>
        <v>4.545454545</v>
      </c>
      <c r="K112" s="119">
        <f t="shared" si="115"/>
        <v>2.954545455</v>
      </c>
      <c r="L112" s="118">
        <f>'MC sur granulés'!$C$9/1000*15</f>
        <v>4.5</v>
      </c>
      <c r="M112" s="119">
        <f t="shared" si="3"/>
        <v>0.04545454545</v>
      </c>
      <c r="N112" s="120">
        <f t="shared" si="4"/>
        <v>0.01</v>
      </c>
      <c r="O112" s="119">
        <f>'MC sur granulés'!$C$10</f>
        <v>2.925</v>
      </c>
      <c r="P112" s="119">
        <f t="shared" si="5"/>
        <v>0.02954545455</v>
      </c>
      <c r="Q112" s="120">
        <f t="shared" si="6"/>
        <v>0.01</v>
      </c>
      <c r="R112" s="121">
        <f>ABS('Prévisionnel Exploitation'!$B$6)/M112*15/1000</f>
        <v>2262.857143</v>
      </c>
      <c r="S112" s="121">
        <f>ABS('Prévisionnel Exploitation'!$B$6)/P112*'MC sur granulés'!$B$2/1000</f>
        <v>2262.857143</v>
      </c>
      <c r="T112" s="121">
        <f>(S112/('MC sur granulés'!$B$2/1000)*K112)/1000</f>
        <v>685.7142857</v>
      </c>
    </row>
    <row r="113" ht="13.5" hidden="1" customHeight="1">
      <c r="A113" s="118">
        <v>5.01000000000003</v>
      </c>
      <c r="B113" s="119">
        <f>ROUND(15*(A113/'MC sur granulés'!$B$3),2)</f>
        <v>3.26</v>
      </c>
      <c r="C113" s="119"/>
      <c r="D113" s="119"/>
      <c r="E113" s="119"/>
      <c r="F113" s="119"/>
      <c r="G113" s="119"/>
      <c r="H113" s="119"/>
      <c r="I113" s="119"/>
      <c r="J113" s="119">
        <f t="shared" ref="J113:K113" si="116">A113/1.1</f>
        <v>4.554545455</v>
      </c>
      <c r="K113" s="119">
        <f t="shared" si="116"/>
        <v>2.963636364</v>
      </c>
      <c r="L113" s="118">
        <f>'MC sur granulés'!$C$9/1000*15</f>
        <v>4.5</v>
      </c>
      <c r="M113" s="119">
        <f t="shared" si="3"/>
        <v>0.05454545455</v>
      </c>
      <c r="N113" s="120">
        <f t="shared" si="4"/>
        <v>0.0119760479</v>
      </c>
      <c r="O113" s="119">
        <f>'MC sur granulés'!$C$10</f>
        <v>2.925</v>
      </c>
      <c r="P113" s="119">
        <f t="shared" si="5"/>
        <v>0.03863636364</v>
      </c>
      <c r="Q113" s="120">
        <f t="shared" si="6"/>
        <v>0.0119760479</v>
      </c>
      <c r="R113" s="121">
        <f>ABS('Prévisionnel Exploitation'!$B$6)/M113*15/1000</f>
        <v>1885.714286</v>
      </c>
      <c r="S113" s="121">
        <f>ABS('Prévisionnel Exploitation'!$B$6)/P113*'MC sur granulés'!$B$2/1000</f>
        <v>1730.420168</v>
      </c>
      <c r="T113" s="121">
        <f>(S113/('MC sur granulés'!$B$2/1000)*K113)/1000</f>
        <v>525.9831933</v>
      </c>
    </row>
    <row r="114" ht="13.5" hidden="1" customHeight="1">
      <c r="A114" s="118">
        <v>5.02000000000003</v>
      </c>
      <c r="B114" s="119">
        <f>ROUND(15*(A114/'MC sur granulés'!$B$3),2)</f>
        <v>3.26</v>
      </c>
      <c r="C114" s="119"/>
      <c r="D114" s="119"/>
      <c r="E114" s="119"/>
      <c r="F114" s="119"/>
      <c r="G114" s="119"/>
      <c r="H114" s="119"/>
      <c r="I114" s="119"/>
      <c r="J114" s="119">
        <f t="shared" ref="J114:K114" si="117">A114/1.1</f>
        <v>4.563636364</v>
      </c>
      <c r="K114" s="119">
        <f t="shared" si="117"/>
        <v>2.963636364</v>
      </c>
      <c r="L114" s="118">
        <f>'MC sur granulés'!$C$9/1000*15</f>
        <v>4.5</v>
      </c>
      <c r="M114" s="119">
        <f t="shared" si="3"/>
        <v>0.06363636364</v>
      </c>
      <c r="N114" s="120">
        <f t="shared" si="4"/>
        <v>0.01394422311</v>
      </c>
      <c r="O114" s="119">
        <f>'MC sur granulés'!$C$10</f>
        <v>2.925</v>
      </c>
      <c r="P114" s="119">
        <f t="shared" si="5"/>
        <v>0.03863636364</v>
      </c>
      <c r="Q114" s="120">
        <f t="shared" si="6"/>
        <v>0.01394422311</v>
      </c>
      <c r="R114" s="121">
        <f>ABS('Prévisionnel Exploitation'!$B$6)/M114*15/1000</f>
        <v>1616.326531</v>
      </c>
      <c r="S114" s="121">
        <f>ABS('Prévisionnel Exploitation'!$B$6)/P114*'MC sur granulés'!$B$2/1000</f>
        <v>1730.420168</v>
      </c>
      <c r="T114" s="121">
        <f>(S114/('MC sur granulés'!$B$2/1000)*K114)/1000</f>
        <v>525.9831933</v>
      </c>
    </row>
    <row r="115" ht="13.5" hidden="1" customHeight="1">
      <c r="A115" s="118">
        <v>5.03000000000003</v>
      </c>
      <c r="B115" s="119">
        <f>ROUND(15*(A115/'MC sur granulés'!$B$3),2)</f>
        <v>3.27</v>
      </c>
      <c r="C115" s="119"/>
      <c r="D115" s="119"/>
      <c r="E115" s="119"/>
      <c r="F115" s="119"/>
      <c r="G115" s="119"/>
      <c r="H115" s="119"/>
      <c r="I115" s="119"/>
      <c r="J115" s="119">
        <f t="shared" ref="J115:K115" si="118">A115/1.1</f>
        <v>4.572727273</v>
      </c>
      <c r="K115" s="119">
        <f t="shared" si="118"/>
        <v>2.972727273</v>
      </c>
      <c r="L115" s="118">
        <f>'MC sur granulés'!$C$9/1000*15</f>
        <v>4.5</v>
      </c>
      <c r="M115" s="119">
        <f t="shared" si="3"/>
        <v>0.07272727273</v>
      </c>
      <c r="N115" s="120">
        <f t="shared" si="4"/>
        <v>0.01590457256</v>
      </c>
      <c r="O115" s="119">
        <f>'MC sur granulés'!$C$10</f>
        <v>2.925</v>
      </c>
      <c r="P115" s="119">
        <f t="shared" si="5"/>
        <v>0.04772727273</v>
      </c>
      <c r="Q115" s="120">
        <f t="shared" si="6"/>
        <v>0.01590457256</v>
      </c>
      <c r="R115" s="121">
        <f>ABS('Prévisionnel Exploitation'!$B$6)/M115*15/1000</f>
        <v>1414.285714</v>
      </c>
      <c r="S115" s="121">
        <f>ABS('Prévisionnel Exploitation'!$B$6)/P115*'MC sur granulés'!$B$2/1000</f>
        <v>1400.816327</v>
      </c>
      <c r="T115" s="121">
        <f>(S115/('MC sur granulés'!$B$2/1000)*K115)/1000</f>
        <v>427.1020408</v>
      </c>
    </row>
    <row r="116" ht="13.5" hidden="1" customHeight="1">
      <c r="A116" s="118">
        <v>5.04000000000003</v>
      </c>
      <c r="B116" s="119">
        <f>ROUND(15*(A116/'MC sur granulés'!$B$3),2)</f>
        <v>3.28</v>
      </c>
      <c r="C116" s="119"/>
      <c r="D116" s="119"/>
      <c r="E116" s="119"/>
      <c r="F116" s="119"/>
      <c r="G116" s="119"/>
      <c r="H116" s="119"/>
      <c r="I116" s="119"/>
      <c r="J116" s="119">
        <f t="shared" ref="J116:K116" si="119">A116/1.1</f>
        <v>4.581818182</v>
      </c>
      <c r="K116" s="119">
        <f t="shared" si="119"/>
        <v>2.981818182</v>
      </c>
      <c r="L116" s="118">
        <f>'MC sur granulés'!$C$9/1000*15</f>
        <v>4.5</v>
      </c>
      <c r="M116" s="119">
        <f t="shared" si="3"/>
        <v>0.08181818182</v>
      </c>
      <c r="N116" s="120">
        <f t="shared" si="4"/>
        <v>0.01785714286</v>
      </c>
      <c r="O116" s="119">
        <f>'MC sur granulés'!$C$10</f>
        <v>2.925</v>
      </c>
      <c r="P116" s="119">
        <f t="shared" si="5"/>
        <v>0.05681818182</v>
      </c>
      <c r="Q116" s="120">
        <f t="shared" si="6"/>
        <v>0.01785714286</v>
      </c>
      <c r="R116" s="121">
        <f>ABS('Prévisionnel Exploitation'!$B$6)/M116*15/1000</f>
        <v>1257.142857</v>
      </c>
      <c r="S116" s="121">
        <f>ABS('Prévisionnel Exploitation'!$B$6)/P116*'MC sur granulés'!$B$2/1000</f>
        <v>1176.685714</v>
      </c>
      <c r="T116" s="121">
        <f>(S116/('MC sur granulés'!$B$2/1000)*K116)/1000</f>
        <v>359.8628571</v>
      </c>
    </row>
    <row r="117" ht="13.5" hidden="1" customHeight="1">
      <c r="A117" s="122">
        <v>5.05000000000003</v>
      </c>
      <c r="B117" s="123">
        <f>ROUND(15*(A117/'MC sur granulés'!$B$3),2)</f>
        <v>3.28</v>
      </c>
      <c r="C117" s="123"/>
      <c r="D117" s="123"/>
      <c r="E117" s="123"/>
      <c r="F117" s="123"/>
      <c r="G117" s="123"/>
      <c r="H117" s="123"/>
      <c r="I117" s="123"/>
      <c r="J117" s="123">
        <f t="shared" ref="J117:K117" si="120">A117/1.1</f>
        <v>4.590909091</v>
      </c>
      <c r="K117" s="123">
        <f t="shared" si="120"/>
        <v>2.981818182</v>
      </c>
      <c r="L117" s="122">
        <f>'MC sur granulés'!$C$9/1000*15</f>
        <v>4.5</v>
      </c>
      <c r="M117" s="123">
        <f t="shared" si="3"/>
        <v>0.09090909091</v>
      </c>
      <c r="N117" s="124">
        <f t="shared" si="4"/>
        <v>0.0198019802</v>
      </c>
      <c r="O117" s="123">
        <f>'MC sur granulés'!$C$10</f>
        <v>2.925</v>
      </c>
      <c r="P117" s="123">
        <f t="shared" si="5"/>
        <v>0.05681818182</v>
      </c>
      <c r="Q117" s="124">
        <f t="shared" si="6"/>
        <v>0.0198019802</v>
      </c>
      <c r="R117" s="125">
        <f>ABS('Prévisionnel Exploitation'!$B$6)/M117*15/1000</f>
        <v>1131.428571</v>
      </c>
      <c r="S117" s="125">
        <f>ABS('Prévisionnel Exploitation'!$B$6)/P117*'MC sur granulés'!$B$2/1000</f>
        <v>1176.685714</v>
      </c>
      <c r="T117" s="121">
        <f>(S117/('MC sur granulés'!$B$2/1000)*K117)/1000</f>
        <v>359.8628571</v>
      </c>
    </row>
    <row r="118" ht="13.5" hidden="1" customHeight="1">
      <c r="A118" s="118">
        <v>5.06000000000003</v>
      </c>
      <c r="B118" s="119">
        <f>ROUND(15*(A118/'MC sur granulés'!$B$3),2)</f>
        <v>3.29</v>
      </c>
      <c r="C118" s="119"/>
      <c r="D118" s="119"/>
      <c r="E118" s="119"/>
      <c r="F118" s="119"/>
      <c r="G118" s="119"/>
      <c r="H118" s="119"/>
      <c r="I118" s="119"/>
      <c r="J118" s="119">
        <f t="shared" ref="J118:K118" si="121">A118/1.1</f>
        <v>4.6</v>
      </c>
      <c r="K118" s="119">
        <f t="shared" si="121"/>
        <v>2.990909091</v>
      </c>
      <c r="L118" s="118">
        <f>'MC sur granulés'!$C$9/1000*15</f>
        <v>4.5</v>
      </c>
      <c r="M118" s="119">
        <f t="shared" si="3"/>
        <v>0.1</v>
      </c>
      <c r="N118" s="120">
        <f t="shared" si="4"/>
        <v>0.02173913043</v>
      </c>
      <c r="O118" s="119">
        <f>'MC sur granulés'!$C$10</f>
        <v>2.925</v>
      </c>
      <c r="P118" s="119">
        <f t="shared" si="5"/>
        <v>0.06590909091</v>
      </c>
      <c r="Q118" s="120">
        <f t="shared" si="6"/>
        <v>0.02173913043</v>
      </c>
      <c r="R118" s="121">
        <f>ABS('Prévisionnel Exploitation'!$B$6)/M118*15/1000</f>
        <v>1028.571429</v>
      </c>
      <c r="S118" s="121">
        <f>ABS('Prévisionnel Exploitation'!$B$6)/P118*'MC sur granulés'!$B$2/1000</f>
        <v>1014.384236</v>
      </c>
      <c r="T118" s="121">
        <f>(S118/('MC sur granulés'!$B$2/1000)*K118)/1000</f>
        <v>311.1724138</v>
      </c>
    </row>
    <row r="119" ht="13.5" hidden="1" customHeight="1">
      <c r="A119" s="118">
        <v>5.07000000000003</v>
      </c>
      <c r="B119" s="119">
        <f>ROUND(15*(A119/'MC sur granulés'!$B$3),2)</f>
        <v>3.3</v>
      </c>
      <c r="C119" s="119"/>
      <c r="D119" s="119"/>
      <c r="E119" s="119"/>
      <c r="F119" s="119"/>
      <c r="G119" s="119"/>
      <c r="H119" s="119"/>
      <c r="I119" s="119"/>
      <c r="J119" s="119">
        <f t="shared" ref="J119:K119" si="122">A119/1.1</f>
        <v>4.609090909</v>
      </c>
      <c r="K119" s="119">
        <f t="shared" si="122"/>
        <v>3</v>
      </c>
      <c r="L119" s="118">
        <f>'MC sur granulés'!$C$9/1000*15</f>
        <v>4.5</v>
      </c>
      <c r="M119" s="119">
        <f t="shared" si="3"/>
        <v>0.1090909091</v>
      </c>
      <c r="N119" s="120">
        <f t="shared" si="4"/>
        <v>0.02366863905</v>
      </c>
      <c r="O119" s="119">
        <f>'MC sur granulés'!$C$10</f>
        <v>2.925</v>
      </c>
      <c r="P119" s="119">
        <f t="shared" si="5"/>
        <v>0.075</v>
      </c>
      <c r="Q119" s="120">
        <f t="shared" si="6"/>
        <v>0.02366863905</v>
      </c>
      <c r="R119" s="121">
        <f>ABS('Prévisionnel Exploitation'!$B$6)/M119*15/1000</f>
        <v>942.8571429</v>
      </c>
      <c r="S119" s="121">
        <f>ABS('Prévisionnel Exploitation'!$B$6)/P119*'MC sur granulés'!$B$2/1000</f>
        <v>891.4285714</v>
      </c>
      <c r="T119" s="121">
        <f>(S119/('MC sur granulés'!$B$2/1000)*K119)/1000</f>
        <v>274.2857143</v>
      </c>
    </row>
    <row r="120" ht="13.5" hidden="1" customHeight="1">
      <c r="A120" s="118">
        <v>5.08000000000003</v>
      </c>
      <c r="B120" s="119">
        <f>ROUND(15*(A120/'MC sur granulés'!$B$3),2)</f>
        <v>3.3</v>
      </c>
      <c r="C120" s="119"/>
      <c r="D120" s="119"/>
      <c r="E120" s="119"/>
      <c r="F120" s="119"/>
      <c r="G120" s="119"/>
      <c r="H120" s="119"/>
      <c r="I120" s="119"/>
      <c r="J120" s="119">
        <f t="shared" ref="J120:K120" si="123">A120/1.1</f>
        <v>4.618181818</v>
      </c>
      <c r="K120" s="119">
        <f t="shared" si="123"/>
        <v>3</v>
      </c>
      <c r="L120" s="118">
        <f>'MC sur granulés'!$C$9/1000*15</f>
        <v>4.5</v>
      </c>
      <c r="M120" s="119">
        <f t="shared" si="3"/>
        <v>0.1181818182</v>
      </c>
      <c r="N120" s="120">
        <f t="shared" si="4"/>
        <v>0.02559055118</v>
      </c>
      <c r="O120" s="119">
        <f>'MC sur granulés'!$C$10</f>
        <v>2.925</v>
      </c>
      <c r="P120" s="119">
        <f t="shared" si="5"/>
        <v>0.075</v>
      </c>
      <c r="Q120" s="120">
        <f t="shared" si="6"/>
        <v>0.02559055118</v>
      </c>
      <c r="R120" s="121">
        <f>ABS('Prévisionnel Exploitation'!$B$6)/M120*15/1000</f>
        <v>870.3296703</v>
      </c>
      <c r="S120" s="121">
        <f>ABS('Prévisionnel Exploitation'!$B$6)/P120*'MC sur granulés'!$B$2/1000</f>
        <v>891.4285714</v>
      </c>
      <c r="T120" s="121">
        <f>(S120/('MC sur granulés'!$B$2/1000)*K120)/1000</f>
        <v>274.2857143</v>
      </c>
    </row>
    <row r="121" ht="13.5" hidden="1" customHeight="1">
      <c r="A121" s="118">
        <v>5.09000000000003</v>
      </c>
      <c r="B121" s="119">
        <f>ROUND(15*(A121/'MC sur granulés'!$B$3),2)</f>
        <v>3.31</v>
      </c>
      <c r="C121" s="119"/>
      <c r="D121" s="119"/>
      <c r="E121" s="119"/>
      <c r="F121" s="119"/>
      <c r="G121" s="119"/>
      <c r="H121" s="119"/>
      <c r="I121" s="119"/>
      <c r="J121" s="119">
        <f t="shared" ref="J121:K121" si="124">A121/1.1</f>
        <v>4.627272727</v>
      </c>
      <c r="K121" s="119">
        <f t="shared" si="124"/>
        <v>3.009090909</v>
      </c>
      <c r="L121" s="118">
        <f>'MC sur granulés'!$C$9/1000*15</f>
        <v>4.5</v>
      </c>
      <c r="M121" s="119">
        <f t="shared" si="3"/>
        <v>0.1272727273</v>
      </c>
      <c r="N121" s="120">
        <f t="shared" si="4"/>
        <v>0.02750491159</v>
      </c>
      <c r="O121" s="119">
        <f>'MC sur granulés'!$C$10</f>
        <v>2.925</v>
      </c>
      <c r="P121" s="119">
        <f t="shared" si="5"/>
        <v>0.08409090909</v>
      </c>
      <c r="Q121" s="120">
        <f t="shared" si="6"/>
        <v>0.02750491159</v>
      </c>
      <c r="R121" s="121">
        <f>ABS('Prévisionnel Exploitation'!$B$6)/M121*15/1000</f>
        <v>808.1632653</v>
      </c>
      <c r="S121" s="121">
        <f>ABS('Prévisionnel Exploitation'!$B$6)/P121*'MC sur granulés'!$B$2/1000</f>
        <v>795.0579151</v>
      </c>
      <c r="T121" s="121">
        <f>(S121/('MC sur granulés'!$B$2/1000)*K121)/1000</f>
        <v>245.3745174</v>
      </c>
    </row>
    <row r="122" ht="13.5" hidden="1" customHeight="1">
      <c r="A122" s="118">
        <v>5.10000000000003</v>
      </c>
      <c r="B122" s="119">
        <f>ROUND(15*(A122/'MC sur granulés'!$B$3),2)</f>
        <v>3.32</v>
      </c>
      <c r="C122" s="119"/>
      <c r="D122" s="119"/>
      <c r="E122" s="119"/>
      <c r="F122" s="119"/>
      <c r="G122" s="119"/>
      <c r="H122" s="119"/>
      <c r="I122" s="119"/>
      <c r="J122" s="119">
        <f t="shared" ref="J122:K122" si="125">A122/1.1</f>
        <v>4.636363636</v>
      </c>
      <c r="K122" s="119">
        <f t="shared" si="125"/>
        <v>3.018181818</v>
      </c>
      <c r="L122" s="118">
        <f>'MC sur granulés'!$C$9/1000*15</f>
        <v>4.5</v>
      </c>
      <c r="M122" s="119">
        <f t="shared" si="3"/>
        <v>0.1363636364</v>
      </c>
      <c r="N122" s="120">
        <f t="shared" si="4"/>
        <v>0.02941176471</v>
      </c>
      <c r="O122" s="119">
        <f>'MC sur granulés'!$C$10</f>
        <v>2.925</v>
      </c>
      <c r="P122" s="119">
        <f t="shared" si="5"/>
        <v>0.09318181818</v>
      </c>
      <c r="Q122" s="120">
        <f t="shared" si="6"/>
        <v>0.02941176471</v>
      </c>
      <c r="R122" s="121">
        <f>ABS('Prévisionnel Exploitation'!$B$6)/M122*15/1000</f>
        <v>754.2857143</v>
      </c>
      <c r="S122" s="121">
        <f>ABS('Prévisionnel Exploitation'!$B$6)/P122*'MC sur granulés'!$B$2/1000</f>
        <v>717.4912892</v>
      </c>
      <c r="T122" s="121">
        <f>(S122/('MC sur granulés'!$B$2/1000)*K122)/1000</f>
        <v>222.1045296</v>
      </c>
    </row>
    <row r="123" ht="13.5" hidden="1" customHeight="1">
      <c r="A123" s="118">
        <v>5.11000000000003</v>
      </c>
      <c r="B123" s="119">
        <f>ROUND(15*(A123/'MC sur granulés'!$B$3),2)</f>
        <v>3.32</v>
      </c>
      <c r="C123" s="119"/>
      <c r="D123" s="119"/>
      <c r="E123" s="119"/>
      <c r="F123" s="119"/>
      <c r="G123" s="119"/>
      <c r="H123" s="119"/>
      <c r="I123" s="119"/>
      <c r="J123" s="119">
        <f t="shared" ref="J123:K123" si="126">A123/1.1</f>
        <v>4.645454545</v>
      </c>
      <c r="K123" s="119">
        <f t="shared" si="126"/>
        <v>3.018181818</v>
      </c>
      <c r="L123" s="118">
        <f>'MC sur granulés'!$C$9/1000*15</f>
        <v>4.5</v>
      </c>
      <c r="M123" s="119">
        <f t="shared" si="3"/>
        <v>0.1454545455</v>
      </c>
      <c r="N123" s="120">
        <f t="shared" si="4"/>
        <v>0.0313111546</v>
      </c>
      <c r="O123" s="119">
        <f>'MC sur granulés'!$C$10</f>
        <v>2.925</v>
      </c>
      <c r="P123" s="119">
        <f t="shared" si="5"/>
        <v>0.09318181818</v>
      </c>
      <c r="Q123" s="120">
        <f t="shared" si="6"/>
        <v>0.0313111546</v>
      </c>
      <c r="R123" s="121">
        <f>ABS('Prévisionnel Exploitation'!$B$6)/M123*15/1000</f>
        <v>707.1428571</v>
      </c>
      <c r="S123" s="121">
        <f>ABS('Prévisionnel Exploitation'!$B$6)/P123*'MC sur granulés'!$B$2/1000</f>
        <v>717.4912892</v>
      </c>
      <c r="T123" s="121">
        <f>(S123/('MC sur granulés'!$B$2/1000)*K123)/1000</f>
        <v>222.1045296</v>
      </c>
    </row>
    <row r="124" ht="13.5" hidden="1" customHeight="1">
      <c r="A124" s="118">
        <v>5.12000000000003</v>
      </c>
      <c r="B124" s="119">
        <f>ROUND(15*(A124/'MC sur granulés'!$B$3),2)</f>
        <v>3.33</v>
      </c>
      <c r="C124" s="119"/>
      <c r="D124" s="119"/>
      <c r="E124" s="119"/>
      <c r="F124" s="119"/>
      <c r="G124" s="119"/>
      <c r="H124" s="119"/>
      <c r="I124" s="119"/>
      <c r="J124" s="119">
        <f t="shared" ref="J124:K124" si="127">A124/1.1</f>
        <v>4.654545455</v>
      </c>
      <c r="K124" s="119">
        <f t="shared" si="127"/>
        <v>3.027272727</v>
      </c>
      <c r="L124" s="118">
        <f>'MC sur granulés'!$C$9/1000*15</f>
        <v>4.5</v>
      </c>
      <c r="M124" s="119">
        <f t="shared" si="3"/>
        <v>0.1545454545</v>
      </c>
      <c r="N124" s="120">
        <f t="shared" si="4"/>
        <v>0.033203125</v>
      </c>
      <c r="O124" s="119">
        <f>'MC sur granulés'!$C$10</f>
        <v>2.925</v>
      </c>
      <c r="P124" s="119">
        <f t="shared" si="5"/>
        <v>0.1022727273</v>
      </c>
      <c r="Q124" s="120">
        <f t="shared" si="6"/>
        <v>0.033203125</v>
      </c>
      <c r="R124" s="121">
        <f>ABS('Prévisionnel Exploitation'!$B$6)/M124*15/1000</f>
        <v>665.5462185</v>
      </c>
      <c r="S124" s="121">
        <f>ABS('Prévisionnel Exploitation'!$B$6)/P124*'MC sur granulés'!$B$2/1000</f>
        <v>653.7142857</v>
      </c>
      <c r="T124" s="121">
        <f>(S124/('MC sur granulés'!$B$2/1000)*K124)/1000</f>
        <v>202.9714286</v>
      </c>
    </row>
    <row r="125" ht="13.5" hidden="1" customHeight="1">
      <c r="A125" s="118">
        <v>5.13000000000003</v>
      </c>
      <c r="B125" s="119">
        <f>ROUND(15*(A125/'MC sur granulés'!$B$3),2)</f>
        <v>3.33</v>
      </c>
      <c r="C125" s="119"/>
      <c r="D125" s="119"/>
      <c r="E125" s="119"/>
      <c r="F125" s="119"/>
      <c r="G125" s="119"/>
      <c r="H125" s="119"/>
      <c r="I125" s="119"/>
      <c r="J125" s="119">
        <f t="shared" ref="J125:K125" si="128">A125/1.1</f>
        <v>4.663636364</v>
      </c>
      <c r="K125" s="119">
        <f t="shared" si="128"/>
        <v>3.027272727</v>
      </c>
      <c r="L125" s="118">
        <f>'MC sur granulés'!$C$9/1000*15</f>
        <v>4.5</v>
      </c>
      <c r="M125" s="119">
        <f t="shared" si="3"/>
        <v>0.1636363636</v>
      </c>
      <c r="N125" s="120">
        <f t="shared" si="4"/>
        <v>0.0350877193</v>
      </c>
      <c r="O125" s="119">
        <f>'MC sur granulés'!$C$10</f>
        <v>2.925</v>
      </c>
      <c r="P125" s="119">
        <f t="shared" si="5"/>
        <v>0.1022727273</v>
      </c>
      <c r="Q125" s="120">
        <f t="shared" si="6"/>
        <v>0.0350877193</v>
      </c>
      <c r="R125" s="121">
        <f>ABS('Prévisionnel Exploitation'!$B$6)/M125*15/1000</f>
        <v>628.5714286</v>
      </c>
      <c r="S125" s="121">
        <f>ABS('Prévisionnel Exploitation'!$B$6)/P125*'MC sur granulés'!$B$2/1000</f>
        <v>653.7142857</v>
      </c>
      <c r="T125" s="121">
        <f>(S125/('MC sur granulés'!$B$2/1000)*K125)/1000</f>
        <v>202.9714286</v>
      </c>
    </row>
    <row r="126" ht="13.5" hidden="1" customHeight="1">
      <c r="A126" s="118">
        <v>5.14000000000003</v>
      </c>
      <c r="B126" s="119">
        <f>ROUND(15*(A126/'MC sur granulés'!$B$3),2)</f>
        <v>3.34</v>
      </c>
      <c r="C126" s="119"/>
      <c r="D126" s="119"/>
      <c r="E126" s="119"/>
      <c r="F126" s="119"/>
      <c r="G126" s="119"/>
      <c r="H126" s="119"/>
      <c r="I126" s="119"/>
      <c r="J126" s="119">
        <f t="shared" ref="J126:K126" si="129">A126/1.1</f>
        <v>4.672727273</v>
      </c>
      <c r="K126" s="119">
        <f t="shared" si="129"/>
        <v>3.036363636</v>
      </c>
      <c r="L126" s="118">
        <f>'MC sur granulés'!$C$9/1000*15</f>
        <v>4.5</v>
      </c>
      <c r="M126" s="119">
        <f t="shared" si="3"/>
        <v>0.1727272727</v>
      </c>
      <c r="N126" s="120">
        <f t="shared" si="4"/>
        <v>0.03696498054</v>
      </c>
      <c r="O126" s="119">
        <f>'MC sur granulés'!$C$10</f>
        <v>2.925</v>
      </c>
      <c r="P126" s="119">
        <f t="shared" si="5"/>
        <v>0.1113636364</v>
      </c>
      <c r="Q126" s="120">
        <f t="shared" si="6"/>
        <v>0.03696498054</v>
      </c>
      <c r="R126" s="121">
        <f>ABS('Prévisionnel Exploitation'!$B$6)/M126*15/1000</f>
        <v>595.4887218</v>
      </c>
      <c r="S126" s="121">
        <f>ABS('Prévisionnel Exploitation'!$B$6)/P126*'MC sur granulés'!$B$2/1000</f>
        <v>600.3498542</v>
      </c>
      <c r="T126" s="121">
        <f>(S126/('MC sur granulés'!$B$2/1000)*K126)/1000</f>
        <v>186.9620991</v>
      </c>
    </row>
    <row r="127" ht="13.5" hidden="1" customHeight="1">
      <c r="A127" s="118">
        <v>5.15000000000003</v>
      </c>
      <c r="B127" s="119">
        <f>ROUND(15*(A127/'MC sur granulés'!$B$3),2)</f>
        <v>3.35</v>
      </c>
      <c r="C127" s="119"/>
      <c r="D127" s="119"/>
      <c r="E127" s="119"/>
      <c r="F127" s="119"/>
      <c r="G127" s="119"/>
      <c r="H127" s="119"/>
      <c r="I127" s="119"/>
      <c r="J127" s="119">
        <f t="shared" ref="J127:K127" si="130">A127/1.1</f>
        <v>4.681818182</v>
      </c>
      <c r="K127" s="119">
        <f t="shared" si="130"/>
        <v>3.045454545</v>
      </c>
      <c r="L127" s="118">
        <f>'MC sur granulés'!$C$9/1000*15</f>
        <v>4.5</v>
      </c>
      <c r="M127" s="119">
        <f t="shared" si="3"/>
        <v>0.1818181818</v>
      </c>
      <c r="N127" s="120">
        <f t="shared" si="4"/>
        <v>0.03883495146</v>
      </c>
      <c r="O127" s="119">
        <f>'MC sur granulés'!$C$10</f>
        <v>2.925</v>
      </c>
      <c r="P127" s="119">
        <f t="shared" si="5"/>
        <v>0.1204545455</v>
      </c>
      <c r="Q127" s="120">
        <f t="shared" si="6"/>
        <v>0.03883495146</v>
      </c>
      <c r="R127" s="121">
        <f>ABS('Prévisionnel Exploitation'!$B$6)/M127*15/1000</f>
        <v>565.7142857</v>
      </c>
      <c r="S127" s="121">
        <f>ABS('Prévisionnel Exploitation'!$B$6)/P127*'MC sur granulés'!$B$2/1000</f>
        <v>555.0404313</v>
      </c>
      <c r="T127" s="121">
        <f>(S127/('MC sur granulés'!$B$2/1000)*K127)/1000</f>
        <v>173.3692722</v>
      </c>
    </row>
    <row r="128" ht="13.5" hidden="1" customHeight="1">
      <c r="A128" s="118">
        <v>5.16000000000003</v>
      </c>
      <c r="B128" s="119">
        <f>ROUND(15*(A128/'MC sur granulés'!$B$3),2)</f>
        <v>3.35</v>
      </c>
      <c r="C128" s="119"/>
      <c r="D128" s="119"/>
      <c r="E128" s="119"/>
      <c r="F128" s="119"/>
      <c r="G128" s="119"/>
      <c r="H128" s="119"/>
      <c r="I128" s="119"/>
      <c r="J128" s="119">
        <f t="shared" ref="J128:K128" si="131">A128/1.1</f>
        <v>4.690909091</v>
      </c>
      <c r="K128" s="119">
        <f t="shared" si="131"/>
        <v>3.045454545</v>
      </c>
      <c r="L128" s="118">
        <f>'MC sur granulés'!$C$9/1000*15</f>
        <v>4.5</v>
      </c>
      <c r="M128" s="119">
        <f t="shared" si="3"/>
        <v>0.1909090909</v>
      </c>
      <c r="N128" s="120">
        <f t="shared" si="4"/>
        <v>0.04069767442</v>
      </c>
      <c r="O128" s="119">
        <f>'MC sur granulés'!$C$10</f>
        <v>2.925</v>
      </c>
      <c r="P128" s="119">
        <f t="shared" si="5"/>
        <v>0.1204545455</v>
      </c>
      <c r="Q128" s="120">
        <f t="shared" si="6"/>
        <v>0.04069767442</v>
      </c>
      <c r="R128" s="121">
        <f>ABS('Prévisionnel Exploitation'!$B$6)/M128*15/1000</f>
        <v>538.7755102</v>
      </c>
      <c r="S128" s="121">
        <f>ABS('Prévisionnel Exploitation'!$B$6)/P128*'MC sur granulés'!$B$2/1000</f>
        <v>555.0404313</v>
      </c>
      <c r="T128" s="121">
        <f>(S128/('MC sur granulés'!$B$2/1000)*K128)/1000</f>
        <v>173.3692722</v>
      </c>
    </row>
    <row r="129" ht="13.5" hidden="1" customHeight="1">
      <c r="A129" s="118">
        <v>5.17000000000003</v>
      </c>
      <c r="B129" s="119">
        <f>ROUND(15*(A129/'MC sur granulés'!$B$3),2)</f>
        <v>3.36</v>
      </c>
      <c r="C129" s="119"/>
      <c r="D129" s="119"/>
      <c r="E129" s="119"/>
      <c r="F129" s="119"/>
      <c r="G129" s="119"/>
      <c r="H129" s="119"/>
      <c r="I129" s="119"/>
      <c r="J129" s="119">
        <f t="shared" ref="J129:K129" si="132">A129/1.1</f>
        <v>4.7</v>
      </c>
      <c r="K129" s="119">
        <f t="shared" si="132"/>
        <v>3.054545455</v>
      </c>
      <c r="L129" s="118">
        <f>'MC sur granulés'!$C$9/1000*15</f>
        <v>4.5</v>
      </c>
      <c r="M129" s="119">
        <f t="shared" si="3"/>
        <v>0.2</v>
      </c>
      <c r="N129" s="120">
        <f t="shared" si="4"/>
        <v>0.04255319149</v>
      </c>
      <c r="O129" s="119">
        <f>'MC sur granulés'!$C$10</f>
        <v>2.925</v>
      </c>
      <c r="P129" s="119">
        <f t="shared" si="5"/>
        <v>0.1295454545</v>
      </c>
      <c r="Q129" s="120">
        <f t="shared" si="6"/>
        <v>0.04255319149</v>
      </c>
      <c r="R129" s="121">
        <f>ABS('Prévisionnel Exploitation'!$B$6)/M129*15/1000</f>
        <v>514.2857143</v>
      </c>
      <c r="S129" s="121">
        <f>ABS('Prévisionnel Exploitation'!$B$6)/P129*'MC sur granulés'!$B$2/1000</f>
        <v>516.0902256</v>
      </c>
      <c r="T129" s="121">
        <f>(S129/('MC sur granulés'!$B$2/1000)*K129)/1000</f>
        <v>161.6842105</v>
      </c>
    </row>
    <row r="130" ht="13.5" hidden="1" customHeight="1">
      <c r="A130" s="118">
        <v>5.18000000000003</v>
      </c>
      <c r="B130" s="119">
        <f>ROUND(15*(A130/'MC sur granulés'!$B$3),2)</f>
        <v>3.37</v>
      </c>
      <c r="C130" s="119"/>
      <c r="D130" s="119"/>
      <c r="E130" s="119"/>
      <c r="F130" s="119"/>
      <c r="G130" s="119"/>
      <c r="H130" s="119"/>
      <c r="I130" s="119"/>
      <c r="J130" s="119">
        <f t="shared" ref="J130:K130" si="133">A130/1.1</f>
        <v>4.709090909</v>
      </c>
      <c r="K130" s="119">
        <f t="shared" si="133"/>
        <v>3.063636364</v>
      </c>
      <c r="L130" s="118">
        <f>'MC sur granulés'!$C$9/1000*15</f>
        <v>4.5</v>
      </c>
      <c r="M130" s="119">
        <f t="shared" si="3"/>
        <v>0.2090909091</v>
      </c>
      <c r="N130" s="120">
        <f t="shared" si="4"/>
        <v>0.0444015444</v>
      </c>
      <c r="O130" s="119">
        <f>'MC sur granulés'!$C$10</f>
        <v>2.925</v>
      </c>
      <c r="P130" s="119">
        <f t="shared" si="5"/>
        <v>0.1386363636</v>
      </c>
      <c r="Q130" s="120">
        <f t="shared" si="6"/>
        <v>0.0444015444</v>
      </c>
      <c r="R130" s="121">
        <f>ABS('Prévisionnel Exploitation'!$B$6)/M130*15/1000</f>
        <v>491.9254658</v>
      </c>
      <c r="S130" s="121">
        <f>ABS('Prévisionnel Exploitation'!$B$6)/P130*'MC sur granulés'!$B$2/1000</f>
        <v>482.2482436</v>
      </c>
      <c r="T130" s="121">
        <f>(S130/('MC sur granulés'!$B$2/1000)*K130)/1000</f>
        <v>151.5316159</v>
      </c>
    </row>
    <row r="131" ht="13.5" hidden="1" customHeight="1">
      <c r="A131" s="118">
        <v>5.19000000000003</v>
      </c>
      <c r="B131" s="119">
        <f>ROUND(15*(A131/'MC sur granulés'!$B$3),2)</f>
        <v>3.37</v>
      </c>
      <c r="C131" s="119"/>
      <c r="D131" s="119"/>
      <c r="E131" s="119"/>
      <c r="F131" s="119"/>
      <c r="G131" s="119"/>
      <c r="H131" s="119"/>
      <c r="I131" s="119"/>
      <c r="J131" s="119">
        <f t="shared" ref="J131:K131" si="134">A131/1.1</f>
        <v>4.718181818</v>
      </c>
      <c r="K131" s="119">
        <f t="shared" si="134"/>
        <v>3.063636364</v>
      </c>
      <c r="L131" s="118">
        <f>'MC sur granulés'!$C$9/1000*15</f>
        <v>4.5</v>
      </c>
      <c r="M131" s="119">
        <f t="shared" si="3"/>
        <v>0.2181818182</v>
      </c>
      <c r="N131" s="120">
        <f t="shared" si="4"/>
        <v>0.04624277457</v>
      </c>
      <c r="O131" s="119">
        <f>'MC sur granulés'!$C$10</f>
        <v>2.925</v>
      </c>
      <c r="P131" s="119">
        <f t="shared" si="5"/>
        <v>0.1386363636</v>
      </c>
      <c r="Q131" s="120">
        <f t="shared" si="6"/>
        <v>0.04624277457</v>
      </c>
      <c r="R131" s="121">
        <f>ABS('Prévisionnel Exploitation'!$B$6)/M131*15/1000</f>
        <v>471.4285714</v>
      </c>
      <c r="S131" s="121">
        <f>ABS('Prévisionnel Exploitation'!$B$6)/P131*'MC sur granulés'!$B$2/1000</f>
        <v>482.2482436</v>
      </c>
      <c r="T131" s="121">
        <f>(S131/('MC sur granulés'!$B$2/1000)*K131)/1000</f>
        <v>151.5316159</v>
      </c>
    </row>
    <row r="132" ht="13.5" hidden="1" customHeight="1">
      <c r="A132" s="118">
        <v>5.20000000000003</v>
      </c>
      <c r="B132" s="119">
        <f>ROUND(15*(A132/'MC sur granulés'!$B$3),2)</f>
        <v>3.38</v>
      </c>
      <c r="C132" s="119"/>
      <c r="D132" s="119"/>
      <c r="E132" s="119"/>
      <c r="F132" s="119"/>
      <c r="G132" s="119"/>
      <c r="H132" s="119"/>
      <c r="I132" s="119"/>
      <c r="J132" s="119">
        <f t="shared" ref="J132:K132" si="135">A132/1.1</f>
        <v>4.727272727</v>
      </c>
      <c r="K132" s="119">
        <f t="shared" si="135"/>
        <v>3.072727273</v>
      </c>
      <c r="L132" s="118">
        <f>'MC sur granulés'!$C$9/1000*15</f>
        <v>4.5</v>
      </c>
      <c r="M132" s="119">
        <f t="shared" si="3"/>
        <v>0.2272727273</v>
      </c>
      <c r="N132" s="120">
        <f t="shared" si="4"/>
        <v>0.04807692308</v>
      </c>
      <c r="O132" s="119">
        <f>'MC sur granulés'!$C$10</f>
        <v>2.925</v>
      </c>
      <c r="P132" s="119">
        <f t="shared" si="5"/>
        <v>0.1477272727</v>
      </c>
      <c r="Q132" s="120">
        <f t="shared" si="6"/>
        <v>0.04807692308</v>
      </c>
      <c r="R132" s="121">
        <f>ABS('Prévisionnel Exploitation'!$B$6)/M132*15/1000</f>
        <v>452.5714286</v>
      </c>
      <c r="S132" s="121">
        <f>ABS('Prévisionnel Exploitation'!$B$6)/P132*'MC sur granulés'!$B$2/1000</f>
        <v>452.5714286</v>
      </c>
      <c r="T132" s="121">
        <f>(S132/('MC sur granulés'!$B$2/1000)*K132)/1000</f>
        <v>142.6285714</v>
      </c>
    </row>
    <row r="133" ht="13.5" hidden="1" customHeight="1">
      <c r="A133" s="118">
        <v>5.21000000000003</v>
      </c>
      <c r="B133" s="119">
        <f>ROUND(15*(A133/'MC sur granulés'!$B$3),2)</f>
        <v>3.39</v>
      </c>
      <c r="C133" s="119"/>
      <c r="D133" s="119"/>
      <c r="E133" s="119"/>
      <c r="F133" s="119"/>
      <c r="G133" s="119"/>
      <c r="H133" s="119"/>
      <c r="I133" s="119"/>
      <c r="J133" s="119">
        <f t="shared" ref="J133:K133" si="136">A133/1.1</f>
        <v>4.736363636</v>
      </c>
      <c r="K133" s="119">
        <f t="shared" si="136"/>
        <v>3.081818182</v>
      </c>
      <c r="L133" s="118">
        <f>'MC sur granulés'!$C$9/1000*15</f>
        <v>4.5</v>
      </c>
      <c r="M133" s="119">
        <f t="shared" si="3"/>
        <v>0.2363636364</v>
      </c>
      <c r="N133" s="120">
        <f t="shared" si="4"/>
        <v>0.04990403071</v>
      </c>
      <c r="O133" s="119">
        <f>'MC sur granulés'!$C$10</f>
        <v>2.925</v>
      </c>
      <c r="P133" s="119">
        <f t="shared" si="5"/>
        <v>0.1568181818</v>
      </c>
      <c r="Q133" s="120">
        <f t="shared" si="6"/>
        <v>0.04990403071</v>
      </c>
      <c r="R133" s="121">
        <f>ABS('Prévisionnel Exploitation'!$B$6)/M133*15/1000</f>
        <v>435.1648352</v>
      </c>
      <c r="S133" s="121">
        <f>ABS('Prévisionnel Exploitation'!$B$6)/P133*'MC sur granulés'!$B$2/1000</f>
        <v>426.3354037</v>
      </c>
      <c r="T133" s="121">
        <f>(S133/('MC sur granulés'!$B$2/1000)*K133)/1000</f>
        <v>134.757764</v>
      </c>
    </row>
    <row r="134" ht="13.5" hidden="1" customHeight="1">
      <c r="A134" s="118">
        <v>5.22000000000003</v>
      </c>
      <c r="B134" s="119">
        <f>ROUND(15*(A134/'MC sur granulés'!$B$3),2)</f>
        <v>3.39</v>
      </c>
      <c r="C134" s="119"/>
      <c r="D134" s="119"/>
      <c r="E134" s="119"/>
      <c r="F134" s="119"/>
      <c r="G134" s="119"/>
      <c r="H134" s="119"/>
      <c r="I134" s="119"/>
      <c r="J134" s="119">
        <f t="shared" ref="J134:K134" si="137">A134/1.1</f>
        <v>4.745454545</v>
      </c>
      <c r="K134" s="119">
        <f t="shared" si="137"/>
        <v>3.081818182</v>
      </c>
      <c r="L134" s="118">
        <f>'MC sur granulés'!$C$9/1000*15</f>
        <v>4.5</v>
      </c>
      <c r="M134" s="119">
        <f t="shared" si="3"/>
        <v>0.2454545455</v>
      </c>
      <c r="N134" s="120">
        <f t="shared" si="4"/>
        <v>0.05172413793</v>
      </c>
      <c r="O134" s="119">
        <f>'MC sur granulés'!$C$10</f>
        <v>2.925</v>
      </c>
      <c r="P134" s="119">
        <f t="shared" si="5"/>
        <v>0.1568181818</v>
      </c>
      <c r="Q134" s="120">
        <f t="shared" si="6"/>
        <v>0.05172413793</v>
      </c>
      <c r="R134" s="121">
        <f>ABS('Prévisionnel Exploitation'!$B$6)/M134*15/1000</f>
        <v>419.047619</v>
      </c>
      <c r="S134" s="121">
        <f>ABS('Prévisionnel Exploitation'!$B$6)/P134*'MC sur granulés'!$B$2/1000</f>
        <v>426.3354037</v>
      </c>
      <c r="T134" s="121">
        <f>(S134/('MC sur granulés'!$B$2/1000)*K134)/1000</f>
        <v>134.757764</v>
      </c>
    </row>
    <row r="135" ht="13.5" hidden="1" customHeight="1">
      <c r="A135" s="118">
        <v>5.23000000000003</v>
      </c>
      <c r="B135" s="119">
        <f>ROUND(15*(A135/'MC sur granulés'!$B$3),2)</f>
        <v>3.4</v>
      </c>
      <c r="C135" s="119"/>
      <c r="D135" s="119"/>
      <c r="E135" s="119"/>
      <c r="F135" s="119"/>
      <c r="G135" s="119"/>
      <c r="H135" s="119"/>
      <c r="I135" s="119"/>
      <c r="J135" s="119">
        <f t="shared" ref="J135:K135" si="138">A135/1.1</f>
        <v>4.754545455</v>
      </c>
      <c r="K135" s="119">
        <f t="shared" si="138"/>
        <v>3.090909091</v>
      </c>
      <c r="L135" s="118">
        <f>'MC sur granulés'!$C$9/1000*15</f>
        <v>4.5</v>
      </c>
      <c r="M135" s="119">
        <f t="shared" si="3"/>
        <v>0.2545454545</v>
      </c>
      <c r="N135" s="120">
        <f t="shared" si="4"/>
        <v>0.05353728489</v>
      </c>
      <c r="O135" s="119">
        <f>'MC sur granulés'!$C$10</f>
        <v>2.925</v>
      </c>
      <c r="P135" s="119">
        <f t="shared" si="5"/>
        <v>0.1659090909</v>
      </c>
      <c r="Q135" s="120">
        <f t="shared" si="6"/>
        <v>0.05353728489</v>
      </c>
      <c r="R135" s="121">
        <f>ABS('Prévisionnel Exploitation'!$B$6)/M135*15/1000</f>
        <v>404.0816327</v>
      </c>
      <c r="S135" s="121">
        <f>ABS('Prévisionnel Exploitation'!$B$6)/P135*'MC sur granulés'!$B$2/1000</f>
        <v>402.9745597</v>
      </c>
      <c r="T135" s="121">
        <f>(S135/('MC sur granulés'!$B$2/1000)*K135)/1000</f>
        <v>127.7495108</v>
      </c>
    </row>
    <row r="136" ht="13.5" hidden="1" customHeight="1">
      <c r="A136" s="118">
        <v>5.24000000000003</v>
      </c>
      <c r="B136" s="119">
        <f>ROUND(15*(A136/'MC sur granulés'!$B$3),2)</f>
        <v>3.41</v>
      </c>
      <c r="C136" s="119"/>
      <c r="D136" s="119"/>
      <c r="E136" s="119"/>
      <c r="F136" s="119"/>
      <c r="G136" s="119"/>
      <c r="H136" s="119"/>
      <c r="I136" s="119"/>
      <c r="J136" s="119">
        <f t="shared" ref="J136:K136" si="139">A136/1.1</f>
        <v>4.763636364</v>
      </c>
      <c r="K136" s="119">
        <f t="shared" si="139"/>
        <v>3.1</v>
      </c>
      <c r="L136" s="118">
        <f>'MC sur granulés'!$C$9/1000*15</f>
        <v>4.5</v>
      </c>
      <c r="M136" s="119">
        <f t="shared" si="3"/>
        <v>0.2636363636</v>
      </c>
      <c r="N136" s="120">
        <f t="shared" si="4"/>
        <v>0.05534351145</v>
      </c>
      <c r="O136" s="119">
        <f>'MC sur granulés'!$C$10</f>
        <v>2.925</v>
      </c>
      <c r="P136" s="119">
        <f t="shared" si="5"/>
        <v>0.175</v>
      </c>
      <c r="Q136" s="120">
        <f t="shared" si="6"/>
        <v>0.05534351145</v>
      </c>
      <c r="R136" s="121">
        <f>ABS('Prévisionnel Exploitation'!$B$6)/M136*15/1000</f>
        <v>390.1477833</v>
      </c>
      <c r="S136" s="121">
        <f>ABS('Prévisionnel Exploitation'!$B$6)/P136*'MC sur granulés'!$B$2/1000</f>
        <v>382.0408163</v>
      </c>
      <c r="T136" s="121">
        <f>(S136/('MC sur granulés'!$B$2/1000)*K136)/1000</f>
        <v>121.4693878</v>
      </c>
    </row>
    <row r="137" ht="13.5" hidden="1" customHeight="1">
      <c r="A137" s="118">
        <v>5.25000000000003</v>
      </c>
      <c r="B137" s="119">
        <f>ROUND(15*(A137/'MC sur granulés'!$B$3),2)</f>
        <v>3.41</v>
      </c>
      <c r="C137" s="119"/>
      <c r="D137" s="119"/>
      <c r="E137" s="119"/>
      <c r="F137" s="119"/>
      <c r="G137" s="119"/>
      <c r="H137" s="119"/>
      <c r="I137" s="119"/>
      <c r="J137" s="119">
        <f t="shared" ref="J137:K137" si="140">A137/1.1</f>
        <v>4.772727273</v>
      </c>
      <c r="K137" s="119">
        <f t="shared" si="140"/>
        <v>3.1</v>
      </c>
      <c r="L137" s="118">
        <f>'MC sur granulés'!$C$9/1000*15</f>
        <v>4.5</v>
      </c>
      <c r="M137" s="119">
        <f t="shared" si="3"/>
        <v>0.2727272727</v>
      </c>
      <c r="N137" s="120">
        <f t="shared" si="4"/>
        <v>0.05714285714</v>
      </c>
      <c r="O137" s="119">
        <f>'MC sur granulés'!$C$10</f>
        <v>2.925</v>
      </c>
      <c r="P137" s="119">
        <f t="shared" si="5"/>
        <v>0.175</v>
      </c>
      <c r="Q137" s="120">
        <f t="shared" si="6"/>
        <v>0.05714285714</v>
      </c>
      <c r="R137" s="121">
        <f>ABS('Prévisionnel Exploitation'!$B$6)/M137*15/1000</f>
        <v>377.1428571</v>
      </c>
      <c r="S137" s="121">
        <f>ABS('Prévisionnel Exploitation'!$B$6)/P137*'MC sur granulés'!$B$2/1000</f>
        <v>382.0408163</v>
      </c>
      <c r="T137" s="121">
        <f>(S137/('MC sur granulés'!$B$2/1000)*K137)/1000</f>
        <v>121.4693878</v>
      </c>
    </row>
    <row r="138" ht="13.5" hidden="1" customHeight="1">
      <c r="A138" s="118">
        <v>5.26000000000003</v>
      </c>
      <c r="B138" s="119">
        <f>ROUND(15*(A138/'MC sur granulés'!$B$3),2)</f>
        <v>3.42</v>
      </c>
      <c r="C138" s="119"/>
      <c r="D138" s="119"/>
      <c r="E138" s="119"/>
      <c r="F138" s="119"/>
      <c r="G138" s="119"/>
      <c r="H138" s="119"/>
      <c r="I138" s="119"/>
      <c r="J138" s="119">
        <f t="shared" ref="J138:K138" si="141">A138/1.1</f>
        <v>4.781818182</v>
      </c>
      <c r="K138" s="119">
        <f t="shared" si="141"/>
        <v>3.109090909</v>
      </c>
      <c r="L138" s="118">
        <f>'MC sur granulés'!$C$9/1000*15</f>
        <v>4.5</v>
      </c>
      <c r="M138" s="119">
        <f t="shared" si="3"/>
        <v>0.2818181818</v>
      </c>
      <c r="N138" s="120">
        <f t="shared" si="4"/>
        <v>0.05893536122</v>
      </c>
      <c r="O138" s="119">
        <f>'MC sur granulés'!$C$10</f>
        <v>2.925</v>
      </c>
      <c r="P138" s="119">
        <f t="shared" si="5"/>
        <v>0.1840909091</v>
      </c>
      <c r="Q138" s="120">
        <f t="shared" si="6"/>
        <v>0.05893536122</v>
      </c>
      <c r="R138" s="121">
        <f>ABS('Prévisionnel Exploitation'!$B$6)/M138*15/1000</f>
        <v>364.9769585</v>
      </c>
      <c r="S138" s="121">
        <f>ABS('Prévisionnel Exploitation'!$B$6)/P138*'MC sur granulés'!$B$2/1000</f>
        <v>363.1746032</v>
      </c>
      <c r="T138" s="121">
        <f>(S138/('MC sur granulés'!$B$2/1000)*K138)/1000</f>
        <v>115.8095238</v>
      </c>
    </row>
    <row r="139" ht="13.5" hidden="1" customHeight="1">
      <c r="A139" s="118">
        <v>5.27000000000003</v>
      </c>
      <c r="B139" s="119">
        <f>ROUND(15*(A139/'MC sur granulés'!$B$3),2)</f>
        <v>3.43</v>
      </c>
      <c r="C139" s="119"/>
      <c r="D139" s="119"/>
      <c r="E139" s="119"/>
      <c r="F139" s="119"/>
      <c r="G139" s="119"/>
      <c r="H139" s="119"/>
      <c r="I139" s="119"/>
      <c r="J139" s="119">
        <f t="shared" ref="J139:K139" si="142">A139/1.1</f>
        <v>4.790909091</v>
      </c>
      <c r="K139" s="119">
        <f t="shared" si="142"/>
        <v>3.118181818</v>
      </c>
      <c r="L139" s="118">
        <f>'MC sur granulés'!$C$9/1000*15</f>
        <v>4.5</v>
      </c>
      <c r="M139" s="119">
        <f t="shared" si="3"/>
        <v>0.2909090909</v>
      </c>
      <c r="N139" s="120">
        <f t="shared" si="4"/>
        <v>0.06072106262</v>
      </c>
      <c r="O139" s="119">
        <f>'MC sur granulés'!$C$10</f>
        <v>2.925</v>
      </c>
      <c r="P139" s="119">
        <f t="shared" si="5"/>
        <v>0.1931818182</v>
      </c>
      <c r="Q139" s="120">
        <f t="shared" si="6"/>
        <v>0.06072106262</v>
      </c>
      <c r="R139" s="121">
        <f>ABS('Prévisionnel Exploitation'!$B$6)/M139*15/1000</f>
        <v>353.5714286</v>
      </c>
      <c r="S139" s="121">
        <f>ABS('Prévisionnel Exploitation'!$B$6)/P139*'MC sur granulés'!$B$2/1000</f>
        <v>346.0840336</v>
      </c>
      <c r="T139" s="121">
        <f>(S139/('MC sur granulés'!$B$2/1000)*K139)/1000</f>
        <v>110.6823529</v>
      </c>
    </row>
    <row r="140" ht="13.5" hidden="1" customHeight="1">
      <c r="A140" s="118">
        <v>5.28000000000003</v>
      </c>
      <c r="B140" s="119">
        <f>ROUND(15*(A140/'MC sur granulés'!$B$3),2)</f>
        <v>3.43</v>
      </c>
      <c r="C140" s="119"/>
      <c r="D140" s="119"/>
      <c r="E140" s="119"/>
      <c r="F140" s="119"/>
      <c r="G140" s="119"/>
      <c r="H140" s="119"/>
      <c r="I140" s="119"/>
      <c r="J140" s="119">
        <f t="shared" ref="J140:K140" si="143">A140/1.1</f>
        <v>4.8</v>
      </c>
      <c r="K140" s="119">
        <f t="shared" si="143"/>
        <v>3.118181818</v>
      </c>
      <c r="L140" s="118">
        <f>'MC sur granulés'!$C$9/1000*15</f>
        <v>4.5</v>
      </c>
      <c r="M140" s="119">
        <f t="shared" si="3"/>
        <v>0.3</v>
      </c>
      <c r="N140" s="120">
        <f t="shared" si="4"/>
        <v>0.0625</v>
      </c>
      <c r="O140" s="119">
        <f>'MC sur granulés'!$C$10</f>
        <v>2.925</v>
      </c>
      <c r="P140" s="119">
        <f t="shared" si="5"/>
        <v>0.1931818182</v>
      </c>
      <c r="Q140" s="120">
        <f t="shared" si="6"/>
        <v>0.0625</v>
      </c>
      <c r="R140" s="121">
        <f>ABS('Prévisionnel Exploitation'!$B$6)/M140*15/1000</f>
        <v>342.8571429</v>
      </c>
      <c r="S140" s="121">
        <f>ABS('Prévisionnel Exploitation'!$B$6)/P140*'MC sur granulés'!$B$2/1000</f>
        <v>346.0840336</v>
      </c>
      <c r="T140" s="121">
        <f>(S140/('MC sur granulés'!$B$2/1000)*K140)/1000</f>
        <v>110.6823529</v>
      </c>
    </row>
    <row r="141" ht="13.5" hidden="1" customHeight="1">
      <c r="A141" s="118">
        <v>5.29000000000003</v>
      </c>
      <c r="B141" s="119">
        <f>ROUND(15*(A141/'MC sur granulés'!$B$3),2)</f>
        <v>3.44</v>
      </c>
      <c r="C141" s="119"/>
      <c r="D141" s="119"/>
      <c r="E141" s="119"/>
      <c r="F141" s="119"/>
      <c r="G141" s="119"/>
      <c r="H141" s="119"/>
      <c r="I141" s="119"/>
      <c r="J141" s="119">
        <f t="shared" ref="J141:K141" si="144">A141/1.1</f>
        <v>4.809090909</v>
      </c>
      <c r="K141" s="119">
        <f t="shared" si="144"/>
        <v>3.127272727</v>
      </c>
      <c r="L141" s="118">
        <f>'MC sur granulés'!$C$9/1000*15</f>
        <v>4.5</v>
      </c>
      <c r="M141" s="119">
        <f t="shared" si="3"/>
        <v>0.3090909091</v>
      </c>
      <c r="N141" s="120">
        <f t="shared" si="4"/>
        <v>0.06427221172</v>
      </c>
      <c r="O141" s="119">
        <f>'MC sur granulés'!$C$10</f>
        <v>2.925</v>
      </c>
      <c r="P141" s="119">
        <f t="shared" si="5"/>
        <v>0.2022727273</v>
      </c>
      <c r="Q141" s="120">
        <f t="shared" si="6"/>
        <v>0.06427221172</v>
      </c>
      <c r="R141" s="121">
        <f>ABS('Prévisionnel Exploitation'!$B$6)/M141*15/1000</f>
        <v>332.7731092</v>
      </c>
      <c r="S141" s="121">
        <f>ABS('Prévisionnel Exploitation'!$B$6)/P141*'MC sur granulés'!$B$2/1000</f>
        <v>330.529695</v>
      </c>
      <c r="T141" s="121">
        <f>(S141/('MC sur granulés'!$B$2/1000)*K141)/1000</f>
        <v>106.0160514</v>
      </c>
    </row>
    <row r="142" ht="13.5" hidden="1" customHeight="1">
      <c r="A142" s="118">
        <v>5.30000000000003</v>
      </c>
      <c r="B142" s="119">
        <f>ROUND(15*(A142/'MC sur granulés'!$B$3),2)</f>
        <v>3.45</v>
      </c>
      <c r="C142" s="119"/>
      <c r="D142" s="119"/>
      <c r="E142" s="119"/>
      <c r="F142" s="119"/>
      <c r="G142" s="119"/>
      <c r="H142" s="119"/>
      <c r="I142" s="119"/>
      <c r="J142" s="119">
        <f t="shared" ref="J142:K142" si="145">A142/1.1</f>
        <v>4.818181818</v>
      </c>
      <c r="K142" s="119">
        <f t="shared" si="145"/>
        <v>3.136363636</v>
      </c>
      <c r="L142" s="118">
        <f>'MC sur granulés'!$C$9/1000*15</f>
        <v>4.5</v>
      </c>
      <c r="M142" s="119">
        <f t="shared" si="3"/>
        <v>0.3181818182</v>
      </c>
      <c r="N142" s="120">
        <f t="shared" si="4"/>
        <v>0.06603773585</v>
      </c>
      <c r="O142" s="119">
        <f>'MC sur granulés'!$C$10</f>
        <v>2.925</v>
      </c>
      <c r="P142" s="119">
        <f t="shared" si="5"/>
        <v>0.2113636364</v>
      </c>
      <c r="Q142" s="120">
        <f t="shared" si="6"/>
        <v>0.06603773585</v>
      </c>
      <c r="R142" s="121">
        <f>ABS('Prévisionnel Exploitation'!$B$6)/M142*15/1000</f>
        <v>323.2653061</v>
      </c>
      <c r="S142" s="121">
        <f>ABS('Prévisionnel Exploitation'!$B$6)/P142*'MC sur granulés'!$B$2/1000</f>
        <v>316.3133641</v>
      </c>
      <c r="T142" s="121">
        <f>(S142/('MC sur granulés'!$B$2/1000)*K142)/1000</f>
        <v>101.7511521</v>
      </c>
    </row>
    <row r="143" ht="13.5" hidden="1" customHeight="1">
      <c r="A143" s="118">
        <v>5.31000000000003</v>
      </c>
      <c r="B143" s="119">
        <f>ROUND(15*(A143/'MC sur granulés'!$B$3),2)</f>
        <v>3.45</v>
      </c>
      <c r="C143" s="119"/>
      <c r="D143" s="119"/>
      <c r="E143" s="119"/>
      <c r="F143" s="119"/>
      <c r="G143" s="119"/>
      <c r="H143" s="119"/>
      <c r="I143" s="119"/>
      <c r="J143" s="119">
        <f t="shared" ref="J143:K143" si="146">A143/1.1</f>
        <v>4.827272727</v>
      </c>
      <c r="K143" s="119">
        <f t="shared" si="146"/>
        <v>3.136363636</v>
      </c>
      <c r="L143" s="118">
        <f>'MC sur granulés'!$C$9/1000*15</f>
        <v>4.5</v>
      </c>
      <c r="M143" s="119">
        <f t="shared" si="3"/>
        <v>0.3272727273</v>
      </c>
      <c r="N143" s="120">
        <f t="shared" si="4"/>
        <v>0.06779661017</v>
      </c>
      <c r="O143" s="119">
        <f>'MC sur granulés'!$C$10</f>
        <v>2.925</v>
      </c>
      <c r="P143" s="119">
        <f t="shared" si="5"/>
        <v>0.2113636364</v>
      </c>
      <c r="Q143" s="120">
        <f t="shared" si="6"/>
        <v>0.06779661017</v>
      </c>
      <c r="R143" s="121">
        <f>ABS('Prévisionnel Exploitation'!$B$6)/M143*15/1000</f>
        <v>314.2857143</v>
      </c>
      <c r="S143" s="121">
        <f>ABS('Prévisionnel Exploitation'!$B$6)/P143*'MC sur granulés'!$B$2/1000</f>
        <v>316.3133641</v>
      </c>
      <c r="T143" s="121">
        <f>(S143/('MC sur granulés'!$B$2/1000)*K143)/1000</f>
        <v>101.7511521</v>
      </c>
    </row>
    <row r="144" ht="13.5" hidden="1" customHeight="1">
      <c r="A144" s="118">
        <v>5.32000000000003</v>
      </c>
      <c r="B144" s="119">
        <f>ROUND(15*(A144/'MC sur granulés'!$B$3),2)</f>
        <v>3.46</v>
      </c>
      <c r="C144" s="119"/>
      <c r="D144" s="119"/>
      <c r="E144" s="119"/>
      <c r="F144" s="119"/>
      <c r="G144" s="119"/>
      <c r="H144" s="119"/>
      <c r="I144" s="119"/>
      <c r="J144" s="119">
        <f t="shared" ref="J144:K144" si="147">A144/1.1</f>
        <v>4.836363636</v>
      </c>
      <c r="K144" s="119">
        <f t="shared" si="147"/>
        <v>3.145454545</v>
      </c>
      <c r="L144" s="118">
        <f>'MC sur granulés'!$C$9/1000*15</f>
        <v>4.5</v>
      </c>
      <c r="M144" s="119">
        <f t="shared" si="3"/>
        <v>0.3363636364</v>
      </c>
      <c r="N144" s="120">
        <f t="shared" si="4"/>
        <v>0.06954887218</v>
      </c>
      <c r="O144" s="119">
        <f>'MC sur granulés'!$C$10</f>
        <v>2.925</v>
      </c>
      <c r="P144" s="119">
        <f t="shared" si="5"/>
        <v>0.2204545455</v>
      </c>
      <c r="Q144" s="120">
        <f t="shared" si="6"/>
        <v>0.06954887218</v>
      </c>
      <c r="R144" s="121">
        <f>ABS('Prévisionnel Exploitation'!$B$6)/M144*15/1000</f>
        <v>305.7915058</v>
      </c>
      <c r="S144" s="121">
        <f>ABS('Prévisionnel Exploitation'!$B$6)/P144*'MC sur granulés'!$B$2/1000</f>
        <v>303.269514</v>
      </c>
      <c r="T144" s="121">
        <f>(S144/('MC sur granulés'!$B$2/1000)*K144)/1000</f>
        <v>97.83799705</v>
      </c>
    </row>
    <row r="145" ht="13.5" hidden="1" customHeight="1">
      <c r="A145" s="118">
        <v>5.33000000000003</v>
      </c>
      <c r="B145" s="119">
        <f>ROUND(15*(A145/'MC sur granulés'!$B$3),2)</f>
        <v>3.46</v>
      </c>
      <c r="C145" s="119"/>
      <c r="D145" s="119"/>
      <c r="E145" s="119"/>
      <c r="F145" s="119"/>
      <c r="G145" s="119"/>
      <c r="H145" s="119"/>
      <c r="I145" s="119"/>
      <c r="J145" s="119">
        <f t="shared" ref="J145:K145" si="148">A145/1.1</f>
        <v>4.845454545</v>
      </c>
      <c r="K145" s="119">
        <f t="shared" si="148"/>
        <v>3.145454545</v>
      </c>
      <c r="L145" s="118">
        <f>'MC sur granulés'!$C$9/1000*15</f>
        <v>4.5</v>
      </c>
      <c r="M145" s="119">
        <f t="shared" si="3"/>
        <v>0.3454545455</v>
      </c>
      <c r="N145" s="120">
        <f t="shared" si="4"/>
        <v>0.0712945591</v>
      </c>
      <c r="O145" s="119">
        <f>'MC sur granulés'!$C$10</f>
        <v>2.925</v>
      </c>
      <c r="P145" s="119">
        <f t="shared" si="5"/>
        <v>0.2204545455</v>
      </c>
      <c r="Q145" s="120">
        <f t="shared" si="6"/>
        <v>0.0712945591</v>
      </c>
      <c r="R145" s="121">
        <f>ABS('Prévisionnel Exploitation'!$B$6)/M145*15/1000</f>
        <v>297.7443609</v>
      </c>
      <c r="S145" s="121">
        <f>ABS('Prévisionnel Exploitation'!$B$6)/P145*'MC sur granulés'!$B$2/1000</f>
        <v>303.269514</v>
      </c>
      <c r="T145" s="121">
        <f>(S145/('MC sur granulés'!$B$2/1000)*K145)/1000</f>
        <v>97.83799705</v>
      </c>
    </row>
    <row r="146" ht="13.5" hidden="1" customHeight="1">
      <c r="A146" s="118">
        <v>5.34000000000003</v>
      </c>
      <c r="B146" s="119">
        <f>ROUND(15*(A146/'MC sur granulés'!$B$3),2)</f>
        <v>3.47</v>
      </c>
      <c r="C146" s="119"/>
      <c r="D146" s="119"/>
      <c r="E146" s="119"/>
      <c r="F146" s="119"/>
      <c r="G146" s="119"/>
      <c r="H146" s="119"/>
      <c r="I146" s="119"/>
      <c r="J146" s="119">
        <f t="shared" ref="J146:K146" si="149">A146/1.1</f>
        <v>4.854545455</v>
      </c>
      <c r="K146" s="119">
        <f t="shared" si="149"/>
        <v>3.154545455</v>
      </c>
      <c r="L146" s="118">
        <f>'MC sur granulés'!$C$9/1000*15</f>
        <v>4.5</v>
      </c>
      <c r="M146" s="119">
        <f t="shared" si="3"/>
        <v>0.3545454545</v>
      </c>
      <c r="N146" s="120">
        <f t="shared" si="4"/>
        <v>0.07303370787</v>
      </c>
      <c r="O146" s="119">
        <f>'MC sur granulés'!$C$10</f>
        <v>2.925</v>
      </c>
      <c r="P146" s="119">
        <f t="shared" si="5"/>
        <v>0.2295454545</v>
      </c>
      <c r="Q146" s="120">
        <f t="shared" si="6"/>
        <v>0.07303370787</v>
      </c>
      <c r="R146" s="121">
        <f>ABS('Prévisionnel Exploitation'!$B$6)/M146*15/1000</f>
        <v>290.1098901</v>
      </c>
      <c r="S146" s="121">
        <f>ABS('Prévisionnel Exploitation'!$B$6)/P146*'MC sur granulés'!$B$2/1000</f>
        <v>291.2588402</v>
      </c>
      <c r="T146" s="121">
        <f>(S146/('MC sur granulés'!$B$2/1000)*K146)/1000</f>
        <v>94.23479491</v>
      </c>
    </row>
    <row r="147" ht="13.5" hidden="1" customHeight="1">
      <c r="A147" s="118">
        <v>5.35000000000003</v>
      </c>
      <c r="B147" s="119">
        <f>ROUND(15*(A147/'MC sur granulés'!$B$3),2)</f>
        <v>3.48</v>
      </c>
      <c r="C147" s="119"/>
      <c r="D147" s="119"/>
      <c r="E147" s="119"/>
      <c r="F147" s="119"/>
      <c r="G147" s="119"/>
      <c r="H147" s="119"/>
      <c r="I147" s="119"/>
      <c r="J147" s="119">
        <f t="shared" ref="J147:K147" si="150">A147/1.1</f>
        <v>4.863636364</v>
      </c>
      <c r="K147" s="119">
        <f t="shared" si="150"/>
        <v>3.163636364</v>
      </c>
      <c r="L147" s="118">
        <f>'MC sur granulés'!$C$9/1000*15</f>
        <v>4.5</v>
      </c>
      <c r="M147" s="119">
        <f t="shared" si="3"/>
        <v>0.3636363636</v>
      </c>
      <c r="N147" s="120">
        <f t="shared" si="4"/>
        <v>0.07476635514</v>
      </c>
      <c r="O147" s="119">
        <f>'MC sur granulés'!$C$10</f>
        <v>2.925</v>
      </c>
      <c r="P147" s="119">
        <f t="shared" si="5"/>
        <v>0.2386363636</v>
      </c>
      <c r="Q147" s="120">
        <f t="shared" si="6"/>
        <v>0.07476635514</v>
      </c>
      <c r="R147" s="121">
        <f>ABS('Prévisionnel Exploitation'!$B$6)/M147*15/1000</f>
        <v>282.8571429</v>
      </c>
      <c r="S147" s="121">
        <f>ABS('Prévisionnel Exploitation'!$B$6)/P147*'MC sur granulés'!$B$2/1000</f>
        <v>280.1632653</v>
      </c>
      <c r="T147" s="121">
        <f>(S147/('MC sur granulés'!$B$2/1000)*K147)/1000</f>
        <v>90.90612245</v>
      </c>
    </row>
    <row r="148" ht="13.5" hidden="1" customHeight="1">
      <c r="A148" s="118">
        <v>5.36000000000003</v>
      </c>
      <c r="B148" s="119">
        <f>ROUND(15*(A148/'MC sur granulés'!$B$3),2)</f>
        <v>3.48</v>
      </c>
      <c r="C148" s="119"/>
      <c r="D148" s="119"/>
      <c r="E148" s="119"/>
      <c r="F148" s="119"/>
      <c r="G148" s="119"/>
      <c r="H148" s="119"/>
      <c r="I148" s="119"/>
      <c r="J148" s="119">
        <f t="shared" ref="J148:K148" si="151">A148/1.1</f>
        <v>4.872727273</v>
      </c>
      <c r="K148" s="119">
        <f t="shared" si="151"/>
        <v>3.163636364</v>
      </c>
      <c r="L148" s="118">
        <f>'MC sur granulés'!$C$9/1000*15</f>
        <v>4.5</v>
      </c>
      <c r="M148" s="119">
        <f t="shared" si="3"/>
        <v>0.3727272727</v>
      </c>
      <c r="N148" s="120">
        <f t="shared" si="4"/>
        <v>0.07649253731</v>
      </c>
      <c r="O148" s="119">
        <f>'MC sur granulés'!$C$10</f>
        <v>2.925</v>
      </c>
      <c r="P148" s="119">
        <f t="shared" si="5"/>
        <v>0.2386363636</v>
      </c>
      <c r="Q148" s="120">
        <f t="shared" si="6"/>
        <v>0.07649253731</v>
      </c>
      <c r="R148" s="121">
        <f>ABS('Prévisionnel Exploitation'!$B$6)/M148*15/1000</f>
        <v>275.9581882</v>
      </c>
      <c r="S148" s="121">
        <f>ABS('Prévisionnel Exploitation'!$B$6)/P148*'MC sur granulés'!$B$2/1000</f>
        <v>280.1632653</v>
      </c>
      <c r="T148" s="121">
        <f>(S148/('MC sur granulés'!$B$2/1000)*K148)/1000</f>
        <v>90.90612245</v>
      </c>
    </row>
    <row r="149" ht="13.5" hidden="1" customHeight="1">
      <c r="A149" s="118">
        <v>5.37000000000003</v>
      </c>
      <c r="B149" s="119">
        <f>ROUND(15*(A149/'MC sur granulés'!$B$3),2)</f>
        <v>3.49</v>
      </c>
      <c r="C149" s="119"/>
      <c r="D149" s="119"/>
      <c r="E149" s="119"/>
      <c r="F149" s="119"/>
      <c r="G149" s="119"/>
      <c r="H149" s="119"/>
      <c r="I149" s="119"/>
      <c r="J149" s="119">
        <f t="shared" ref="J149:K149" si="152">A149/1.1</f>
        <v>4.881818182</v>
      </c>
      <c r="K149" s="119">
        <f t="shared" si="152"/>
        <v>3.172727273</v>
      </c>
      <c r="L149" s="118">
        <f>'MC sur granulés'!$C$9/1000*15</f>
        <v>4.5</v>
      </c>
      <c r="M149" s="119">
        <f t="shared" si="3"/>
        <v>0.3818181818</v>
      </c>
      <c r="N149" s="120">
        <f t="shared" si="4"/>
        <v>0.0782122905</v>
      </c>
      <c r="O149" s="119">
        <f>'MC sur granulés'!$C$10</f>
        <v>2.925</v>
      </c>
      <c r="P149" s="119">
        <f t="shared" si="5"/>
        <v>0.2477272727</v>
      </c>
      <c r="Q149" s="120">
        <f t="shared" si="6"/>
        <v>0.0782122905</v>
      </c>
      <c r="R149" s="121">
        <f>ABS('Prévisionnel Exploitation'!$B$6)/M149*15/1000</f>
        <v>269.3877551</v>
      </c>
      <c r="S149" s="121">
        <f>ABS('Prévisionnel Exploitation'!$B$6)/P149*'MC sur granulés'!$B$2/1000</f>
        <v>269.8820446</v>
      </c>
      <c r="T149" s="121">
        <f>(S149/('MC sur granulés'!$B$2/1000)*K149)/1000</f>
        <v>87.82175623</v>
      </c>
    </row>
    <row r="150" ht="13.5" hidden="1" customHeight="1">
      <c r="A150" s="118">
        <v>5.38000000000003</v>
      </c>
      <c r="B150" s="119">
        <f>ROUND(15*(A150/'MC sur granulés'!$B$3),2)</f>
        <v>3.5</v>
      </c>
      <c r="C150" s="119"/>
      <c r="D150" s="119"/>
      <c r="E150" s="119"/>
      <c r="F150" s="119"/>
      <c r="G150" s="119"/>
      <c r="H150" s="119"/>
      <c r="I150" s="119"/>
      <c r="J150" s="119">
        <f t="shared" ref="J150:K150" si="153">A150/1.1</f>
        <v>4.890909091</v>
      </c>
      <c r="K150" s="119">
        <f t="shared" si="153"/>
        <v>3.181818182</v>
      </c>
      <c r="L150" s="118">
        <f>'MC sur granulés'!$C$9/1000*15</f>
        <v>4.5</v>
      </c>
      <c r="M150" s="119">
        <f t="shared" si="3"/>
        <v>0.3909090909</v>
      </c>
      <c r="N150" s="120">
        <f t="shared" si="4"/>
        <v>0.07992565056</v>
      </c>
      <c r="O150" s="119">
        <f>'MC sur granulés'!$C$10</f>
        <v>2.925</v>
      </c>
      <c r="P150" s="119">
        <f t="shared" si="5"/>
        <v>0.2568181818</v>
      </c>
      <c r="Q150" s="120">
        <f t="shared" si="6"/>
        <v>0.07992565056</v>
      </c>
      <c r="R150" s="121">
        <f>ABS('Prévisionnel Exploitation'!$B$6)/M150*15/1000</f>
        <v>263.1229236</v>
      </c>
      <c r="S150" s="121">
        <f>ABS('Prévisionnel Exploitation'!$B$6)/P150*'MC sur granulés'!$B$2/1000</f>
        <v>260.3286979</v>
      </c>
      <c r="T150" s="121">
        <f>(S150/('MC sur granulés'!$B$2/1000)*K150)/1000</f>
        <v>84.95575221</v>
      </c>
    </row>
    <row r="151" ht="13.5" hidden="1" customHeight="1">
      <c r="A151" s="118">
        <v>5.39000000000003</v>
      </c>
      <c r="B151" s="119">
        <f>ROUND(15*(A151/'MC sur granulés'!$B$3),2)</f>
        <v>3.5</v>
      </c>
      <c r="C151" s="119"/>
      <c r="D151" s="119"/>
      <c r="E151" s="119"/>
      <c r="F151" s="119"/>
      <c r="G151" s="119"/>
      <c r="H151" s="119"/>
      <c r="I151" s="119"/>
      <c r="J151" s="119">
        <f t="shared" ref="J151:K151" si="154">A151/1.1</f>
        <v>4.9</v>
      </c>
      <c r="K151" s="119">
        <f t="shared" si="154"/>
        <v>3.181818182</v>
      </c>
      <c r="L151" s="118">
        <f>'MC sur granulés'!$C$9/1000*15</f>
        <v>4.5</v>
      </c>
      <c r="M151" s="119">
        <f t="shared" si="3"/>
        <v>0.4</v>
      </c>
      <c r="N151" s="120">
        <f t="shared" si="4"/>
        <v>0.08163265306</v>
      </c>
      <c r="O151" s="119">
        <f>'MC sur granulés'!$C$10</f>
        <v>2.925</v>
      </c>
      <c r="P151" s="119">
        <f t="shared" si="5"/>
        <v>0.2568181818</v>
      </c>
      <c r="Q151" s="120">
        <f t="shared" si="6"/>
        <v>0.08163265306</v>
      </c>
      <c r="R151" s="121">
        <f>ABS('Prévisionnel Exploitation'!$B$6)/M151*15/1000</f>
        <v>257.1428571</v>
      </c>
      <c r="S151" s="121">
        <f>ABS('Prévisionnel Exploitation'!$B$6)/P151*'MC sur granulés'!$B$2/1000</f>
        <v>260.3286979</v>
      </c>
      <c r="T151" s="121">
        <f>(S151/('MC sur granulés'!$B$2/1000)*K151)/1000</f>
        <v>84.95575221</v>
      </c>
    </row>
    <row r="152" ht="13.5" hidden="1" customHeight="1">
      <c r="A152" s="118">
        <v>5.40000000000003</v>
      </c>
      <c r="B152" s="119">
        <f>ROUND(15*(A152/'MC sur granulés'!$B$3),2)</f>
        <v>3.51</v>
      </c>
      <c r="C152" s="119"/>
      <c r="D152" s="119"/>
      <c r="E152" s="119"/>
      <c r="F152" s="119"/>
      <c r="G152" s="119"/>
      <c r="H152" s="119"/>
      <c r="I152" s="119"/>
      <c r="J152" s="119">
        <f t="shared" ref="J152:K152" si="155">A152/1.1</f>
        <v>4.909090909</v>
      </c>
      <c r="K152" s="119">
        <f t="shared" si="155"/>
        <v>3.190909091</v>
      </c>
      <c r="L152" s="118">
        <f>'MC sur granulés'!$C$9/1000*15</f>
        <v>4.5</v>
      </c>
      <c r="M152" s="119">
        <f t="shared" si="3"/>
        <v>0.4090909091</v>
      </c>
      <c r="N152" s="120">
        <f t="shared" si="4"/>
        <v>0.08333333333</v>
      </c>
      <c r="O152" s="119">
        <f>'MC sur granulés'!$C$10</f>
        <v>2.925</v>
      </c>
      <c r="P152" s="119">
        <f t="shared" si="5"/>
        <v>0.2659090909</v>
      </c>
      <c r="Q152" s="120">
        <f t="shared" si="6"/>
        <v>0.08333333333</v>
      </c>
      <c r="R152" s="121">
        <f>ABS('Prévisionnel Exploitation'!$B$6)/M152*15/1000</f>
        <v>251.4285714</v>
      </c>
      <c r="S152" s="121">
        <f>ABS('Prévisionnel Exploitation'!$B$6)/P152*'MC sur granulés'!$B$2/1000</f>
        <v>251.4285714</v>
      </c>
      <c r="T152" s="121">
        <f>(S152/('MC sur granulés'!$B$2/1000)*K152)/1000</f>
        <v>82.28571429</v>
      </c>
    </row>
    <row r="153" ht="13.5" hidden="1" customHeight="1">
      <c r="A153" s="118">
        <v>5.41000000000003</v>
      </c>
      <c r="B153" s="119">
        <f>ROUND(15*(A153/'MC sur granulés'!$B$3),2)</f>
        <v>3.52</v>
      </c>
      <c r="C153" s="119"/>
      <c r="D153" s="119"/>
      <c r="E153" s="119"/>
      <c r="F153" s="119"/>
      <c r="G153" s="119"/>
      <c r="H153" s="119"/>
      <c r="I153" s="119"/>
      <c r="J153" s="119">
        <f t="shared" ref="J153:K153" si="156">A153/1.1</f>
        <v>4.918181818</v>
      </c>
      <c r="K153" s="119">
        <f t="shared" si="156"/>
        <v>3.2</v>
      </c>
      <c r="L153" s="118">
        <f>'MC sur granulés'!$C$9/1000*15</f>
        <v>4.5</v>
      </c>
      <c r="M153" s="119">
        <f t="shared" si="3"/>
        <v>0.4181818182</v>
      </c>
      <c r="N153" s="120">
        <f t="shared" si="4"/>
        <v>0.08502772643</v>
      </c>
      <c r="O153" s="119">
        <f>'MC sur granulés'!$C$10</f>
        <v>2.925</v>
      </c>
      <c r="P153" s="119">
        <f t="shared" si="5"/>
        <v>0.275</v>
      </c>
      <c r="Q153" s="120">
        <f t="shared" si="6"/>
        <v>0.08502772643</v>
      </c>
      <c r="R153" s="121">
        <f>ABS('Prévisionnel Exploitation'!$B$6)/M153*15/1000</f>
        <v>245.9627329</v>
      </c>
      <c r="S153" s="121">
        <f>ABS('Prévisionnel Exploitation'!$B$6)/P153*'MC sur granulés'!$B$2/1000</f>
        <v>243.1168831</v>
      </c>
      <c r="T153" s="121">
        <f>(S153/('MC sur granulés'!$B$2/1000)*K153)/1000</f>
        <v>79.79220779</v>
      </c>
    </row>
    <row r="154" ht="13.5" hidden="1" customHeight="1">
      <c r="A154" s="118">
        <v>5.42000000000004</v>
      </c>
      <c r="B154" s="119">
        <f>ROUND(15*(A154/'MC sur granulés'!$B$3),2)</f>
        <v>3.52</v>
      </c>
      <c r="C154" s="119"/>
      <c r="D154" s="119"/>
      <c r="E154" s="119"/>
      <c r="F154" s="119"/>
      <c r="G154" s="119"/>
      <c r="H154" s="119"/>
      <c r="I154" s="119"/>
      <c r="J154" s="119">
        <f t="shared" ref="J154:K154" si="157">A154/1.1</f>
        <v>4.927272727</v>
      </c>
      <c r="K154" s="119">
        <f t="shared" si="157"/>
        <v>3.2</v>
      </c>
      <c r="L154" s="118">
        <f>'MC sur granulés'!$C$9/1000*15</f>
        <v>4.5</v>
      </c>
      <c r="M154" s="119">
        <f t="shared" si="3"/>
        <v>0.4272727273</v>
      </c>
      <c r="N154" s="120">
        <f t="shared" si="4"/>
        <v>0.08671586716</v>
      </c>
      <c r="O154" s="119">
        <f>'MC sur granulés'!$C$10</f>
        <v>2.925</v>
      </c>
      <c r="P154" s="119">
        <f t="shared" si="5"/>
        <v>0.275</v>
      </c>
      <c r="Q154" s="120">
        <f t="shared" si="6"/>
        <v>0.08671586716</v>
      </c>
      <c r="R154" s="121">
        <f>ABS('Prévisionnel Exploitation'!$B$6)/M154*15/1000</f>
        <v>240.7294833</v>
      </c>
      <c r="S154" s="121">
        <f>ABS('Prévisionnel Exploitation'!$B$6)/P154*'MC sur granulés'!$B$2/1000</f>
        <v>243.1168831</v>
      </c>
      <c r="T154" s="121">
        <f>(S154/('MC sur granulés'!$B$2/1000)*K154)/1000</f>
        <v>79.79220779</v>
      </c>
    </row>
    <row r="155" ht="13.5" hidden="1" customHeight="1">
      <c r="A155" s="118">
        <v>5.43000000000004</v>
      </c>
      <c r="B155" s="119">
        <f>ROUND(15*(A155/'MC sur granulés'!$B$3),2)</f>
        <v>3.53</v>
      </c>
      <c r="C155" s="119"/>
      <c r="D155" s="119"/>
      <c r="E155" s="119"/>
      <c r="F155" s="119"/>
      <c r="G155" s="119"/>
      <c r="H155" s="119"/>
      <c r="I155" s="119"/>
      <c r="J155" s="119">
        <f t="shared" ref="J155:K155" si="158">A155/1.1</f>
        <v>4.936363636</v>
      </c>
      <c r="K155" s="119">
        <f t="shared" si="158"/>
        <v>3.209090909</v>
      </c>
      <c r="L155" s="118">
        <f>'MC sur granulés'!$C$9/1000*15</f>
        <v>4.5</v>
      </c>
      <c r="M155" s="119">
        <f t="shared" si="3"/>
        <v>0.4363636364</v>
      </c>
      <c r="N155" s="120">
        <f t="shared" si="4"/>
        <v>0.08839779006</v>
      </c>
      <c r="O155" s="119">
        <f>'MC sur granulés'!$C$10</f>
        <v>2.925</v>
      </c>
      <c r="P155" s="119">
        <f t="shared" si="5"/>
        <v>0.2840909091</v>
      </c>
      <c r="Q155" s="120">
        <f t="shared" si="6"/>
        <v>0.08839779006</v>
      </c>
      <c r="R155" s="121">
        <f>ABS('Prévisionnel Exploitation'!$B$6)/M155*15/1000</f>
        <v>235.7142857</v>
      </c>
      <c r="S155" s="121">
        <f>ABS('Prévisionnel Exploitation'!$B$6)/P155*'MC sur granulés'!$B$2/1000</f>
        <v>235.3371429</v>
      </c>
      <c r="T155" s="121">
        <f>(S155/('MC sur granulés'!$B$2/1000)*K155)/1000</f>
        <v>77.45828571</v>
      </c>
    </row>
    <row r="156" ht="13.5" hidden="1" customHeight="1">
      <c r="A156" s="118">
        <v>5.44000000000004</v>
      </c>
      <c r="B156" s="119">
        <f>ROUND(15*(A156/'MC sur granulés'!$B$3),2)</f>
        <v>3.54</v>
      </c>
      <c r="C156" s="119"/>
      <c r="D156" s="119"/>
      <c r="E156" s="119"/>
      <c r="F156" s="119"/>
      <c r="G156" s="119"/>
      <c r="H156" s="119"/>
      <c r="I156" s="119"/>
      <c r="J156" s="119">
        <f t="shared" ref="J156:K156" si="159">A156/1.1</f>
        <v>4.945454545</v>
      </c>
      <c r="K156" s="119">
        <f t="shared" si="159"/>
        <v>3.218181818</v>
      </c>
      <c r="L156" s="118">
        <f>'MC sur granulés'!$C$9/1000*15</f>
        <v>4.5</v>
      </c>
      <c r="M156" s="119">
        <f t="shared" si="3"/>
        <v>0.4454545455</v>
      </c>
      <c r="N156" s="120">
        <f t="shared" si="4"/>
        <v>0.09007352941</v>
      </c>
      <c r="O156" s="119">
        <f>'MC sur granulés'!$C$10</f>
        <v>2.925</v>
      </c>
      <c r="P156" s="119">
        <f t="shared" si="5"/>
        <v>0.2931818182</v>
      </c>
      <c r="Q156" s="120">
        <f t="shared" si="6"/>
        <v>0.09007352941</v>
      </c>
      <c r="R156" s="121">
        <f>ABS('Prévisionnel Exploitation'!$B$6)/M156*15/1000</f>
        <v>230.9037901</v>
      </c>
      <c r="S156" s="121">
        <f>ABS('Prévisionnel Exploitation'!$B$6)/P156*'MC sur granulés'!$B$2/1000</f>
        <v>228.0398671</v>
      </c>
      <c r="T156" s="121">
        <f>(S156/('MC sur granulés'!$B$2/1000)*K156)/1000</f>
        <v>75.26910299</v>
      </c>
    </row>
    <row r="157" ht="13.5" hidden="1" customHeight="1">
      <c r="A157" s="118">
        <v>5.45000000000004</v>
      </c>
      <c r="B157" s="119">
        <f>ROUND(15*(A157/'MC sur granulés'!$B$3),2)</f>
        <v>3.54</v>
      </c>
      <c r="C157" s="119"/>
      <c r="D157" s="119"/>
      <c r="E157" s="119"/>
      <c r="F157" s="119"/>
      <c r="G157" s="119"/>
      <c r="H157" s="119"/>
      <c r="I157" s="119"/>
      <c r="J157" s="119">
        <f t="shared" ref="J157:K157" si="160">A157/1.1</f>
        <v>4.954545455</v>
      </c>
      <c r="K157" s="119">
        <f t="shared" si="160"/>
        <v>3.218181818</v>
      </c>
      <c r="L157" s="118">
        <f>'MC sur granulés'!$C$9/1000*15</f>
        <v>4.5</v>
      </c>
      <c r="M157" s="119">
        <f t="shared" si="3"/>
        <v>0.4545454545</v>
      </c>
      <c r="N157" s="120">
        <f t="shared" si="4"/>
        <v>0.09174311927</v>
      </c>
      <c r="O157" s="119">
        <f>'MC sur granulés'!$C$10</f>
        <v>2.925</v>
      </c>
      <c r="P157" s="119">
        <f t="shared" si="5"/>
        <v>0.2931818182</v>
      </c>
      <c r="Q157" s="120">
        <f t="shared" si="6"/>
        <v>0.09174311927</v>
      </c>
      <c r="R157" s="121">
        <f>ABS('Prévisionnel Exploitation'!$B$6)/M157*15/1000</f>
        <v>226.2857143</v>
      </c>
      <c r="S157" s="121">
        <f>ABS('Prévisionnel Exploitation'!$B$6)/P157*'MC sur granulés'!$B$2/1000</f>
        <v>228.0398671</v>
      </c>
      <c r="T157" s="121">
        <f>(S157/('MC sur granulés'!$B$2/1000)*K157)/1000</f>
        <v>75.26910299</v>
      </c>
    </row>
    <row r="158" ht="13.5" hidden="1" customHeight="1">
      <c r="A158" s="118">
        <v>5.46000000000004</v>
      </c>
      <c r="B158" s="119">
        <f>ROUND(15*(A158/'MC sur granulés'!$B$3),2)</f>
        <v>3.55</v>
      </c>
      <c r="C158" s="119"/>
      <c r="D158" s="119"/>
      <c r="E158" s="119"/>
      <c r="F158" s="119"/>
      <c r="G158" s="119"/>
      <c r="H158" s="119"/>
      <c r="I158" s="119"/>
      <c r="J158" s="119">
        <f t="shared" ref="J158:K158" si="161">A158/1.1</f>
        <v>4.963636364</v>
      </c>
      <c r="K158" s="119">
        <f t="shared" si="161"/>
        <v>3.227272727</v>
      </c>
      <c r="L158" s="118">
        <f>'MC sur granulés'!$C$9/1000*15</f>
        <v>4.5</v>
      </c>
      <c r="M158" s="119">
        <f t="shared" si="3"/>
        <v>0.4636363636</v>
      </c>
      <c r="N158" s="120">
        <f t="shared" si="4"/>
        <v>0.09340659341</v>
      </c>
      <c r="O158" s="119">
        <f>'MC sur granulés'!$C$10</f>
        <v>2.925</v>
      </c>
      <c r="P158" s="119">
        <f t="shared" si="5"/>
        <v>0.3022727273</v>
      </c>
      <c r="Q158" s="120">
        <f t="shared" si="6"/>
        <v>0.09340659341</v>
      </c>
      <c r="R158" s="121">
        <f>ABS('Prévisionnel Exploitation'!$B$6)/M158*15/1000</f>
        <v>221.8487395</v>
      </c>
      <c r="S158" s="121">
        <f>ABS('Prévisionnel Exploitation'!$B$6)/P158*'MC sur granulés'!$B$2/1000</f>
        <v>221.1815252</v>
      </c>
      <c r="T158" s="121">
        <f>(S158/('MC sur granulés'!$B$2/1000)*K158)/1000</f>
        <v>73.21160043</v>
      </c>
    </row>
    <row r="159" ht="13.5" hidden="1" customHeight="1">
      <c r="A159" s="118">
        <v>5.47000000000004</v>
      </c>
      <c r="B159" s="119">
        <f>ROUND(15*(A159/'MC sur granulés'!$B$3),2)</f>
        <v>3.56</v>
      </c>
      <c r="C159" s="119"/>
      <c r="D159" s="119"/>
      <c r="E159" s="119"/>
      <c r="F159" s="119"/>
      <c r="G159" s="119"/>
      <c r="H159" s="119"/>
      <c r="I159" s="119"/>
      <c r="J159" s="119">
        <f t="shared" ref="J159:K159" si="162">A159/1.1</f>
        <v>4.972727273</v>
      </c>
      <c r="K159" s="119">
        <f t="shared" si="162"/>
        <v>3.236363636</v>
      </c>
      <c r="L159" s="118">
        <f>'MC sur granulés'!$C$9/1000*15</f>
        <v>4.5</v>
      </c>
      <c r="M159" s="119">
        <f t="shared" si="3"/>
        <v>0.4727272727</v>
      </c>
      <c r="N159" s="120">
        <f t="shared" si="4"/>
        <v>0.09506398537</v>
      </c>
      <c r="O159" s="119">
        <f>'MC sur granulés'!$C$10</f>
        <v>2.925</v>
      </c>
      <c r="P159" s="119">
        <f t="shared" si="5"/>
        <v>0.3113636364</v>
      </c>
      <c r="Q159" s="120">
        <f t="shared" si="6"/>
        <v>0.09506398537</v>
      </c>
      <c r="R159" s="121">
        <f>ABS('Prévisionnel Exploitation'!$B$6)/M159*15/1000</f>
        <v>217.5824176</v>
      </c>
      <c r="S159" s="121">
        <f>ABS('Prévisionnel Exploitation'!$B$6)/P159*'MC sur granulés'!$B$2/1000</f>
        <v>214.7236705</v>
      </c>
      <c r="T159" s="121">
        <f>(S159/('MC sur granulés'!$B$2/1000)*K159)/1000</f>
        <v>71.274244</v>
      </c>
    </row>
    <row r="160" ht="13.5" hidden="1" customHeight="1">
      <c r="A160" s="118">
        <v>5.48000000000004</v>
      </c>
      <c r="B160" s="119">
        <f>ROUND(15*(A160/'MC sur granulés'!$B$3),2)</f>
        <v>3.56</v>
      </c>
      <c r="C160" s="119"/>
      <c r="D160" s="119"/>
      <c r="E160" s="119"/>
      <c r="F160" s="119"/>
      <c r="G160" s="119"/>
      <c r="H160" s="119"/>
      <c r="I160" s="119"/>
      <c r="J160" s="119">
        <f t="shared" ref="J160:K160" si="163">A160/1.1</f>
        <v>4.981818182</v>
      </c>
      <c r="K160" s="119">
        <f t="shared" si="163"/>
        <v>3.236363636</v>
      </c>
      <c r="L160" s="118">
        <f>'MC sur granulés'!$C$9/1000*15</f>
        <v>4.5</v>
      </c>
      <c r="M160" s="119">
        <f t="shared" si="3"/>
        <v>0.4818181818</v>
      </c>
      <c r="N160" s="120">
        <f t="shared" si="4"/>
        <v>0.09671532847</v>
      </c>
      <c r="O160" s="119">
        <f>'MC sur granulés'!$C$10</f>
        <v>2.925</v>
      </c>
      <c r="P160" s="119">
        <f t="shared" si="5"/>
        <v>0.3113636364</v>
      </c>
      <c r="Q160" s="120">
        <f t="shared" si="6"/>
        <v>0.09671532847</v>
      </c>
      <c r="R160" s="121">
        <f>ABS('Prévisionnel Exploitation'!$B$6)/M160*15/1000</f>
        <v>213.4770889</v>
      </c>
      <c r="S160" s="121">
        <f>ABS('Prévisionnel Exploitation'!$B$6)/P160*'MC sur granulés'!$B$2/1000</f>
        <v>214.7236705</v>
      </c>
      <c r="T160" s="121">
        <f>(S160/('MC sur granulés'!$B$2/1000)*K160)/1000</f>
        <v>71.274244</v>
      </c>
    </row>
    <row r="161" ht="13.5" hidden="1" customHeight="1">
      <c r="A161" s="118">
        <v>5.49000000000004</v>
      </c>
      <c r="B161" s="119">
        <f>ROUND(15*(A161/'MC sur granulés'!$B$3),2)</f>
        <v>3.57</v>
      </c>
      <c r="C161" s="119"/>
      <c r="D161" s="119"/>
      <c r="E161" s="119"/>
      <c r="F161" s="119"/>
      <c r="G161" s="119"/>
      <c r="H161" s="119"/>
      <c r="I161" s="119"/>
      <c r="J161" s="119">
        <f t="shared" ref="J161:K161" si="164">A161/1.1</f>
        <v>4.990909091</v>
      </c>
      <c r="K161" s="119">
        <f t="shared" si="164"/>
        <v>3.245454545</v>
      </c>
      <c r="L161" s="118">
        <f>'MC sur granulés'!$C$9/1000*15</f>
        <v>4.5</v>
      </c>
      <c r="M161" s="119">
        <f t="shared" si="3"/>
        <v>0.4909090909</v>
      </c>
      <c r="N161" s="120">
        <f t="shared" si="4"/>
        <v>0.09836065574</v>
      </c>
      <c r="O161" s="119">
        <f>'MC sur granulés'!$C$10</f>
        <v>2.925</v>
      </c>
      <c r="P161" s="119">
        <f t="shared" si="5"/>
        <v>0.3204545455</v>
      </c>
      <c r="Q161" s="120">
        <f t="shared" si="6"/>
        <v>0.09836065574</v>
      </c>
      <c r="R161" s="121">
        <f>ABS('Prévisionnel Exploitation'!$B$6)/M161*15/1000</f>
        <v>209.5238095</v>
      </c>
      <c r="S161" s="121">
        <f>ABS('Prévisionnel Exploitation'!$B$6)/P161*'MC sur granulés'!$B$2/1000</f>
        <v>208.6322188</v>
      </c>
      <c r="T161" s="121">
        <f>(S161/('MC sur granulés'!$B$2/1000)*K161)/1000</f>
        <v>69.44680851</v>
      </c>
    </row>
    <row r="162" ht="13.5" hidden="1" customHeight="1">
      <c r="A162" s="118">
        <v>5.50000000000004</v>
      </c>
      <c r="B162" s="119">
        <f>ROUND(15*(A162/'MC sur granulés'!$B$3),2)</f>
        <v>3.58</v>
      </c>
      <c r="C162" s="119"/>
      <c r="D162" s="119"/>
      <c r="E162" s="119"/>
      <c r="F162" s="119"/>
      <c r="G162" s="119"/>
      <c r="H162" s="119"/>
      <c r="I162" s="119"/>
      <c r="J162" s="119">
        <f t="shared" ref="J162:K162" si="165">A162/1.1</f>
        <v>5</v>
      </c>
      <c r="K162" s="119">
        <f t="shared" si="165"/>
        <v>3.254545455</v>
      </c>
      <c r="L162" s="118">
        <f>'MC sur granulés'!$C$9/1000*15</f>
        <v>4.5</v>
      </c>
      <c r="M162" s="119">
        <f t="shared" si="3"/>
        <v>0.5</v>
      </c>
      <c r="N162" s="120">
        <f t="shared" si="4"/>
        <v>0.1</v>
      </c>
      <c r="O162" s="119">
        <f>'MC sur granulés'!$C$10</f>
        <v>2.925</v>
      </c>
      <c r="P162" s="119">
        <f t="shared" si="5"/>
        <v>0.3295454545</v>
      </c>
      <c r="Q162" s="120">
        <f t="shared" si="6"/>
        <v>0.1</v>
      </c>
      <c r="R162" s="121">
        <f>ABS('Prévisionnel Exploitation'!$B$6)/M162*15/1000</f>
        <v>205.7142857</v>
      </c>
      <c r="S162" s="121">
        <f>ABS('Prévisionnel Exploitation'!$B$6)/P162*'MC sur granulés'!$B$2/1000</f>
        <v>202.8768473</v>
      </c>
      <c r="T162" s="121">
        <f>(S162/('MC sur granulés'!$B$2/1000)*K162)/1000</f>
        <v>67.72019704</v>
      </c>
    </row>
    <row r="163" ht="13.5" hidden="1" customHeight="1">
      <c r="A163" s="118">
        <v>5.51000000000004</v>
      </c>
      <c r="B163" s="119">
        <f>ROUND(15*(A163/'MC sur granulés'!$B$3),2)</f>
        <v>3.58</v>
      </c>
      <c r="C163" s="119"/>
      <c r="D163" s="119"/>
      <c r="E163" s="119"/>
      <c r="F163" s="119"/>
      <c r="G163" s="119"/>
      <c r="H163" s="119"/>
      <c r="I163" s="119"/>
      <c r="J163" s="119">
        <f t="shared" ref="J163:K163" si="166">A163/1.1</f>
        <v>5.009090909</v>
      </c>
      <c r="K163" s="119">
        <f t="shared" si="166"/>
        <v>3.254545455</v>
      </c>
      <c r="L163" s="118">
        <f>'MC sur granulés'!$C$9/1000*15</f>
        <v>4.5</v>
      </c>
      <c r="M163" s="119">
        <f t="shared" si="3"/>
        <v>0.5090909091</v>
      </c>
      <c r="N163" s="120">
        <f t="shared" si="4"/>
        <v>0.1016333938</v>
      </c>
      <c r="O163" s="119">
        <f>'MC sur granulés'!$C$10</f>
        <v>2.925</v>
      </c>
      <c r="P163" s="119">
        <f t="shared" si="5"/>
        <v>0.3295454545</v>
      </c>
      <c r="Q163" s="120">
        <f t="shared" si="6"/>
        <v>0.1016333938</v>
      </c>
      <c r="R163" s="121">
        <f>ABS('Prévisionnel Exploitation'!$B$6)/M163*15/1000</f>
        <v>202.0408163</v>
      </c>
      <c r="S163" s="121">
        <f>ABS('Prévisionnel Exploitation'!$B$6)/P163*'MC sur granulés'!$B$2/1000</f>
        <v>202.8768473</v>
      </c>
      <c r="T163" s="121">
        <f>(S163/('MC sur granulés'!$B$2/1000)*K163)/1000</f>
        <v>67.72019704</v>
      </c>
    </row>
    <row r="164" ht="13.5" hidden="1" customHeight="1">
      <c r="A164" s="118">
        <v>5.52000000000004</v>
      </c>
      <c r="B164" s="119">
        <f>ROUND(15*(A164/'MC sur granulés'!$B$3),2)</f>
        <v>3.59</v>
      </c>
      <c r="C164" s="119"/>
      <c r="D164" s="119"/>
      <c r="E164" s="119"/>
      <c r="F164" s="119"/>
      <c r="G164" s="119"/>
      <c r="H164" s="119"/>
      <c r="I164" s="119"/>
      <c r="J164" s="119">
        <f t="shared" ref="J164:K164" si="167">A164/1.1</f>
        <v>5.018181818</v>
      </c>
      <c r="K164" s="119">
        <f t="shared" si="167"/>
        <v>3.263636364</v>
      </c>
      <c r="L164" s="118">
        <f>'MC sur granulés'!$C$9/1000*15</f>
        <v>4.5</v>
      </c>
      <c r="M164" s="119">
        <f t="shared" si="3"/>
        <v>0.5181818182</v>
      </c>
      <c r="N164" s="120">
        <f t="shared" si="4"/>
        <v>0.1032608696</v>
      </c>
      <c r="O164" s="119">
        <f>'MC sur granulés'!$C$10</f>
        <v>2.925</v>
      </c>
      <c r="P164" s="119">
        <f t="shared" si="5"/>
        <v>0.3386363636</v>
      </c>
      <c r="Q164" s="120">
        <f t="shared" si="6"/>
        <v>0.1032608696</v>
      </c>
      <c r="R164" s="121">
        <f>ABS('Prévisionnel Exploitation'!$B$6)/M164*15/1000</f>
        <v>198.4962406</v>
      </c>
      <c r="S164" s="121">
        <f>ABS('Prévisionnel Exploitation'!$B$6)/P164*'MC sur granulés'!$B$2/1000</f>
        <v>197.430489</v>
      </c>
      <c r="T164" s="121">
        <f>(S164/('MC sur granulés'!$B$2/1000)*K164)/1000</f>
        <v>66.08628955</v>
      </c>
    </row>
    <row r="165" ht="13.5" hidden="1" customHeight="1">
      <c r="A165" s="118">
        <v>5.53000000000004</v>
      </c>
      <c r="B165" s="119">
        <f>ROUND(15*(A165/'MC sur granulés'!$B$3),2)</f>
        <v>3.59</v>
      </c>
      <c r="C165" s="119"/>
      <c r="D165" s="119"/>
      <c r="E165" s="119"/>
      <c r="F165" s="119"/>
      <c r="G165" s="119"/>
      <c r="H165" s="119"/>
      <c r="I165" s="119"/>
      <c r="J165" s="119">
        <f t="shared" ref="J165:K165" si="168">A165/1.1</f>
        <v>5.027272727</v>
      </c>
      <c r="K165" s="119">
        <f t="shared" si="168"/>
        <v>3.263636364</v>
      </c>
      <c r="L165" s="118">
        <f>'MC sur granulés'!$C$9/1000*15</f>
        <v>4.5</v>
      </c>
      <c r="M165" s="119">
        <f t="shared" si="3"/>
        <v>0.5272727273</v>
      </c>
      <c r="N165" s="120">
        <f t="shared" si="4"/>
        <v>0.1048824593</v>
      </c>
      <c r="O165" s="119">
        <f>'MC sur granulés'!$C$10</f>
        <v>2.925</v>
      </c>
      <c r="P165" s="119">
        <f t="shared" si="5"/>
        <v>0.3386363636</v>
      </c>
      <c r="Q165" s="120">
        <f t="shared" si="6"/>
        <v>0.1048824593</v>
      </c>
      <c r="R165" s="121">
        <f>ABS('Prévisionnel Exploitation'!$B$6)/M165*15/1000</f>
        <v>195.0738916</v>
      </c>
      <c r="S165" s="121">
        <f>ABS('Prévisionnel Exploitation'!$B$6)/P165*'MC sur granulés'!$B$2/1000</f>
        <v>197.430489</v>
      </c>
      <c r="T165" s="121">
        <f>(S165/('MC sur granulés'!$B$2/1000)*K165)/1000</f>
        <v>66.08628955</v>
      </c>
    </row>
    <row r="166" ht="13.5" hidden="1" customHeight="1">
      <c r="A166" s="118">
        <v>5.54000000000004</v>
      </c>
      <c r="B166" s="119">
        <f>ROUND(15*(A166/'MC sur granulés'!$B$3),2)</f>
        <v>3.6</v>
      </c>
      <c r="C166" s="119"/>
      <c r="D166" s="119"/>
      <c r="E166" s="119"/>
      <c r="F166" s="119"/>
      <c r="G166" s="119"/>
      <c r="H166" s="119"/>
      <c r="I166" s="119"/>
      <c r="J166" s="119">
        <f t="shared" ref="J166:K166" si="169">A166/1.1</f>
        <v>5.036363636</v>
      </c>
      <c r="K166" s="119">
        <f t="shared" si="169"/>
        <v>3.272727273</v>
      </c>
      <c r="L166" s="118">
        <f>'MC sur granulés'!$C$9/1000*15</f>
        <v>4.5</v>
      </c>
      <c r="M166" s="119">
        <f t="shared" si="3"/>
        <v>0.5363636364</v>
      </c>
      <c r="N166" s="120">
        <f t="shared" si="4"/>
        <v>0.1064981949</v>
      </c>
      <c r="O166" s="119">
        <f>'MC sur granulés'!$C$10</f>
        <v>2.925</v>
      </c>
      <c r="P166" s="119">
        <f t="shared" si="5"/>
        <v>0.3477272727</v>
      </c>
      <c r="Q166" s="120">
        <f t="shared" si="6"/>
        <v>0.1064981949</v>
      </c>
      <c r="R166" s="121">
        <f>ABS('Prévisionnel Exploitation'!$B$6)/M166*15/1000</f>
        <v>191.7675545</v>
      </c>
      <c r="S166" s="121">
        <f>ABS('Prévisionnel Exploitation'!$B$6)/P166*'MC sur granulés'!$B$2/1000</f>
        <v>192.2689076</v>
      </c>
      <c r="T166" s="121">
        <f>(S166/('MC sur granulés'!$B$2/1000)*K166)/1000</f>
        <v>64.53781513</v>
      </c>
    </row>
    <row r="167" ht="13.5" hidden="1" customHeight="1">
      <c r="A167" s="118">
        <v>5.55000000000004</v>
      </c>
      <c r="B167" s="119">
        <f>ROUND(15*(A167/'MC sur granulés'!$B$3),2)</f>
        <v>3.61</v>
      </c>
      <c r="C167" s="119"/>
      <c r="D167" s="119"/>
      <c r="E167" s="119"/>
      <c r="F167" s="119"/>
      <c r="G167" s="119"/>
      <c r="H167" s="119"/>
      <c r="I167" s="119"/>
      <c r="J167" s="119">
        <f t="shared" ref="J167:K167" si="170">A167/1.1</f>
        <v>5.045454545</v>
      </c>
      <c r="K167" s="119">
        <f t="shared" si="170"/>
        <v>3.281818182</v>
      </c>
      <c r="L167" s="118">
        <f>'MC sur granulés'!$C$9/1000*15</f>
        <v>4.5</v>
      </c>
      <c r="M167" s="119">
        <f t="shared" si="3"/>
        <v>0.5454545455</v>
      </c>
      <c r="N167" s="120">
        <f t="shared" si="4"/>
        <v>0.1081081081</v>
      </c>
      <c r="O167" s="119">
        <f>'MC sur granulés'!$C$10</f>
        <v>2.925</v>
      </c>
      <c r="P167" s="119">
        <f t="shared" si="5"/>
        <v>0.3568181818</v>
      </c>
      <c r="Q167" s="120">
        <f t="shared" si="6"/>
        <v>0.1081081081</v>
      </c>
      <c r="R167" s="121">
        <f>ABS('Prévisionnel Exploitation'!$B$6)/M167*15/1000</f>
        <v>188.5714286</v>
      </c>
      <c r="S167" s="121">
        <f>ABS('Prévisionnel Exploitation'!$B$6)/P167*'MC sur granulés'!$B$2/1000</f>
        <v>187.3703367</v>
      </c>
      <c r="T167" s="121">
        <f>(S167/('MC sur granulés'!$B$2/1000)*K167)/1000</f>
        <v>63.06824386</v>
      </c>
    </row>
    <row r="168" ht="13.5" hidden="1" customHeight="1">
      <c r="A168" s="118">
        <v>5.56000000000004</v>
      </c>
      <c r="B168" s="119">
        <f>ROUND(15*(A168/'MC sur granulés'!$B$3),2)</f>
        <v>3.61</v>
      </c>
      <c r="C168" s="119"/>
      <c r="D168" s="119"/>
      <c r="E168" s="119"/>
      <c r="F168" s="119"/>
      <c r="G168" s="119"/>
      <c r="H168" s="119"/>
      <c r="I168" s="119"/>
      <c r="J168" s="119">
        <f t="shared" ref="J168:K168" si="171">A168/1.1</f>
        <v>5.054545455</v>
      </c>
      <c r="K168" s="119">
        <f t="shared" si="171"/>
        <v>3.281818182</v>
      </c>
      <c r="L168" s="118">
        <f>'MC sur granulés'!$C$9/1000*15</f>
        <v>4.5</v>
      </c>
      <c r="M168" s="119">
        <f t="shared" si="3"/>
        <v>0.5545454545</v>
      </c>
      <c r="N168" s="120">
        <f t="shared" si="4"/>
        <v>0.1097122302</v>
      </c>
      <c r="O168" s="119">
        <f>'MC sur granulés'!$C$10</f>
        <v>2.925</v>
      </c>
      <c r="P168" s="119">
        <f t="shared" si="5"/>
        <v>0.3568181818</v>
      </c>
      <c r="Q168" s="120">
        <f t="shared" si="6"/>
        <v>0.1097122302</v>
      </c>
      <c r="R168" s="121">
        <f>ABS('Prévisionnel Exploitation'!$B$6)/M168*15/1000</f>
        <v>185.4800937</v>
      </c>
      <c r="S168" s="121">
        <f>ABS('Prévisionnel Exploitation'!$B$6)/P168*'MC sur granulés'!$B$2/1000</f>
        <v>187.3703367</v>
      </c>
      <c r="T168" s="121">
        <f>(S168/('MC sur granulés'!$B$2/1000)*K168)/1000</f>
        <v>63.06824386</v>
      </c>
    </row>
    <row r="169" ht="13.5" hidden="1" customHeight="1">
      <c r="A169" s="118">
        <v>5.57000000000004</v>
      </c>
      <c r="B169" s="119">
        <f>ROUND(15*(A169/'MC sur granulés'!$B$3),2)</f>
        <v>3.62</v>
      </c>
      <c r="C169" s="119"/>
      <c r="D169" s="119"/>
      <c r="E169" s="119"/>
      <c r="F169" s="119"/>
      <c r="G169" s="119"/>
      <c r="H169" s="119"/>
      <c r="I169" s="119"/>
      <c r="J169" s="119">
        <f t="shared" ref="J169:K169" si="172">A169/1.1</f>
        <v>5.063636364</v>
      </c>
      <c r="K169" s="119">
        <f t="shared" si="172"/>
        <v>3.290909091</v>
      </c>
      <c r="L169" s="118">
        <f>'MC sur granulés'!$C$9/1000*15</f>
        <v>4.5</v>
      </c>
      <c r="M169" s="119">
        <f t="shared" si="3"/>
        <v>0.5636363636</v>
      </c>
      <c r="N169" s="120">
        <f t="shared" si="4"/>
        <v>0.1113105925</v>
      </c>
      <c r="O169" s="119">
        <f>'MC sur granulés'!$C$10</f>
        <v>2.925</v>
      </c>
      <c r="P169" s="119">
        <f t="shared" si="5"/>
        <v>0.3659090909</v>
      </c>
      <c r="Q169" s="120">
        <f t="shared" si="6"/>
        <v>0.1113105925</v>
      </c>
      <c r="R169" s="121">
        <f>ABS('Prévisionnel Exploitation'!$B$6)/M169*15/1000</f>
        <v>182.4884793</v>
      </c>
      <c r="S169" s="121">
        <f>ABS('Prévisionnel Exploitation'!$B$6)/P169*'MC sur granulés'!$B$2/1000</f>
        <v>182.715173</v>
      </c>
      <c r="T169" s="121">
        <f>(S169/('MC sur granulés'!$B$2/1000)*K169)/1000</f>
        <v>61.67169476</v>
      </c>
    </row>
    <row r="170" ht="13.5" hidden="1" customHeight="1">
      <c r="A170" s="118">
        <v>5.58000000000004</v>
      </c>
      <c r="B170" s="119">
        <f>ROUND(15*(A170/'MC sur granulés'!$B$3),2)</f>
        <v>3.63</v>
      </c>
      <c r="C170" s="119"/>
      <c r="D170" s="119"/>
      <c r="E170" s="119"/>
      <c r="F170" s="119"/>
      <c r="G170" s="119"/>
      <c r="H170" s="119"/>
      <c r="I170" s="119"/>
      <c r="J170" s="119">
        <f t="shared" ref="J170:K170" si="173">A170/1.1</f>
        <v>5.072727273</v>
      </c>
      <c r="K170" s="119">
        <f t="shared" si="173"/>
        <v>3.3</v>
      </c>
      <c r="L170" s="118">
        <f>'MC sur granulés'!$C$9/1000*15</f>
        <v>4.5</v>
      </c>
      <c r="M170" s="119">
        <f t="shared" si="3"/>
        <v>0.5727272727</v>
      </c>
      <c r="N170" s="120">
        <f t="shared" si="4"/>
        <v>0.1129032258</v>
      </c>
      <c r="O170" s="119">
        <f>'MC sur granulés'!$C$10</f>
        <v>2.925</v>
      </c>
      <c r="P170" s="119">
        <f t="shared" si="5"/>
        <v>0.375</v>
      </c>
      <c r="Q170" s="120">
        <f t="shared" si="6"/>
        <v>0.1129032258</v>
      </c>
      <c r="R170" s="121">
        <f>ABS('Prévisionnel Exploitation'!$B$6)/M170*15/1000</f>
        <v>179.5918367</v>
      </c>
      <c r="S170" s="121">
        <f>ABS('Prévisionnel Exploitation'!$B$6)/P170*'MC sur granulés'!$B$2/1000</f>
        <v>178.2857143</v>
      </c>
      <c r="T170" s="121">
        <f>(S170/('MC sur granulés'!$B$2/1000)*K170)/1000</f>
        <v>60.34285714</v>
      </c>
    </row>
    <row r="171" ht="13.5" hidden="1" customHeight="1">
      <c r="A171" s="118">
        <v>5.59000000000004</v>
      </c>
      <c r="B171" s="119">
        <f>ROUND(15*(A171/'MC sur granulés'!$B$3),2)</f>
        <v>3.63</v>
      </c>
      <c r="C171" s="119"/>
      <c r="D171" s="119"/>
      <c r="E171" s="119"/>
      <c r="F171" s="119"/>
      <c r="G171" s="119"/>
      <c r="H171" s="119"/>
      <c r="I171" s="119"/>
      <c r="J171" s="119">
        <f t="shared" ref="J171:K171" si="174">A171/1.1</f>
        <v>5.081818182</v>
      </c>
      <c r="K171" s="119">
        <f t="shared" si="174"/>
        <v>3.3</v>
      </c>
      <c r="L171" s="118">
        <f>'MC sur granulés'!$C$9/1000*15</f>
        <v>4.5</v>
      </c>
      <c r="M171" s="119">
        <f t="shared" si="3"/>
        <v>0.5818181818</v>
      </c>
      <c r="N171" s="120">
        <f t="shared" si="4"/>
        <v>0.114490161</v>
      </c>
      <c r="O171" s="119">
        <f>'MC sur granulés'!$C$10</f>
        <v>2.925</v>
      </c>
      <c r="P171" s="119">
        <f t="shared" si="5"/>
        <v>0.375</v>
      </c>
      <c r="Q171" s="120">
        <f t="shared" si="6"/>
        <v>0.114490161</v>
      </c>
      <c r="R171" s="121">
        <f>ABS('Prévisionnel Exploitation'!$B$6)/M171*15/1000</f>
        <v>176.7857143</v>
      </c>
      <c r="S171" s="121">
        <f>ABS('Prévisionnel Exploitation'!$B$6)/P171*'MC sur granulés'!$B$2/1000</f>
        <v>178.2857143</v>
      </c>
      <c r="T171" s="121">
        <f>(S171/('MC sur granulés'!$B$2/1000)*K171)/1000</f>
        <v>60.34285714</v>
      </c>
    </row>
    <row r="172" ht="13.5" hidden="1" customHeight="1">
      <c r="A172" s="118">
        <v>5.60000000000004</v>
      </c>
      <c r="B172" s="119">
        <f>ROUND(15*(A172/'MC sur granulés'!$B$3),2)</f>
        <v>3.64</v>
      </c>
      <c r="C172" s="119"/>
      <c r="D172" s="119"/>
      <c r="E172" s="119"/>
      <c r="F172" s="119"/>
      <c r="G172" s="119"/>
      <c r="H172" s="119"/>
      <c r="I172" s="119"/>
      <c r="J172" s="119">
        <f t="shared" ref="J172:K172" si="175">A172/1.1</f>
        <v>5.090909091</v>
      </c>
      <c r="K172" s="119">
        <f t="shared" si="175"/>
        <v>3.309090909</v>
      </c>
      <c r="L172" s="118">
        <f>'MC sur granulés'!$C$9/1000*15</f>
        <v>4.5</v>
      </c>
      <c r="M172" s="119">
        <f t="shared" si="3"/>
        <v>0.5909090909</v>
      </c>
      <c r="N172" s="120">
        <f t="shared" si="4"/>
        <v>0.1160714286</v>
      </c>
      <c r="O172" s="119">
        <f>'MC sur granulés'!$C$10</f>
        <v>2.925</v>
      </c>
      <c r="P172" s="119">
        <f t="shared" si="5"/>
        <v>0.3840909091</v>
      </c>
      <c r="Q172" s="120">
        <f t="shared" si="6"/>
        <v>0.1160714286</v>
      </c>
      <c r="R172" s="121">
        <f>ABS('Prévisionnel Exploitation'!$B$6)/M172*15/1000</f>
        <v>174.0659341</v>
      </c>
      <c r="S172" s="121">
        <f>ABS('Prévisionnel Exploitation'!$B$6)/P172*'MC sur granulés'!$B$2/1000</f>
        <v>174.0659341</v>
      </c>
      <c r="T172" s="121">
        <f>(S172/('MC sur granulés'!$B$2/1000)*K172)/1000</f>
        <v>59.07692308</v>
      </c>
    </row>
    <row r="173" ht="13.5" hidden="1" customHeight="1">
      <c r="A173" s="118">
        <v>5.61000000000004</v>
      </c>
      <c r="B173" s="119">
        <f>ROUND(15*(A173/'MC sur granulés'!$B$3),2)</f>
        <v>3.65</v>
      </c>
      <c r="C173" s="119"/>
      <c r="D173" s="119"/>
      <c r="E173" s="119"/>
      <c r="F173" s="119"/>
      <c r="G173" s="119"/>
      <c r="H173" s="119"/>
      <c r="I173" s="119"/>
      <c r="J173" s="119">
        <f t="shared" ref="J173:K173" si="176">A173/1.1</f>
        <v>5.1</v>
      </c>
      <c r="K173" s="119">
        <f t="shared" si="176"/>
        <v>3.318181818</v>
      </c>
      <c r="L173" s="118">
        <f>'MC sur granulés'!$C$9/1000*15</f>
        <v>4.5</v>
      </c>
      <c r="M173" s="119">
        <f t="shared" si="3"/>
        <v>0.6</v>
      </c>
      <c r="N173" s="120">
        <f t="shared" si="4"/>
        <v>0.1176470588</v>
      </c>
      <c r="O173" s="119">
        <f>'MC sur granulés'!$C$10</f>
        <v>2.925</v>
      </c>
      <c r="P173" s="119">
        <f t="shared" si="5"/>
        <v>0.3931818182</v>
      </c>
      <c r="Q173" s="120">
        <f t="shared" si="6"/>
        <v>0.1176470588</v>
      </c>
      <c r="R173" s="121">
        <f>ABS('Prévisionnel Exploitation'!$B$6)/M173*15/1000</f>
        <v>171.4285714</v>
      </c>
      <c r="S173" s="121">
        <f>ABS('Prévisionnel Exploitation'!$B$6)/P173*'MC sur granulés'!$B$2/1000</f>
        <v>170.0412882</v>
      </c>
      <c r="T173" s="121">
        <f>(S173/('MC sur granulés'!$B$2/1000)*K173)/1000</f>
        <v>57.86952931</v>
      </c>
    </row>
    <row r="174" ht="13.5" hidden="1" customHeight="1">
      <c r="A174" s="118">
        <v>5.62000000000004</v>
      </c>
      <c r="B174" s="119">
        <f>ROUND(15*(A174/'MC sur granulés'!$B$3),2)</f>
        <v>3.65</v>
      </c>
      <c r="C174" s="119"/>
      <c r="D174" s="119"/>
      <c r="E174" s="119"/>
      <c r="F174" s="119"/>
      <c r="G174" s="119"/>
      <c r="H174" s="119"/>
      <c r="I174" s="119"/>
      <c r="J174" s="119">
        <f t="shared" ref="J174:K174" si="177">A174/1.1</f>
        <v>5.109090909</v>
      </c>
      <c r="K174" s="119">
        <f t="shared" si="177"/>
        <v>3.318181818</v>
      </c>
      <c r="L174" s="118">
        <f>'MC sur granulés'!$C$9/1000*15</f>
        <v>4.5</v>
      </c>
      <c r="M174" s="119">
        <f t="shared" si="3"/>
        <v>0.6090909091</v>
      </c>
      <c r="N174" s="120">
        <f t="shared" si="4"/>
        <v>0.1192170819</v>
      </c>
      <c r="O174" s="119">
        <f>'MC sur granulés'!$C$10</f>
        <v>2.925</v>
      </c>
      <c r="P174" s="119">
        <f t="shared" si="5"/>
        <v>0.3931818182</v>
      </c>
      <c r="Q174" s="120">
        <f t="shared" si="6"/>
        <v>0.1192170819</v>
      </c>
      <c r="R174" s="121">
        <f>ABS('Prévisionnel Exploitation'!$B$6)/M174*15/1000</f>
        <v>168.869936</v>
      </c>
      <c r="S174" s="121">
        <f>ABS('Prévisionnel Exploitation'!$B$6)/P174*'MC sur granulés'!$B$2/1000</f>
        <v>170.0412882</v>
      </c>
      <c r="T174" s="121">
        <f>(S174/('MC sur granulés'!$B$2/1000)*K174)/1000</f>
        <v>57.86952931</v>
      </c>
    </row>
    <row r="175" ht="13.5" hidden="1" customHeight="1">
      <c r="A175" s="118">
        <v>5.63000000000004</v>
      </c>
      <c r="B175" s="119">
        <f>ROUND(15*(A175/'MC sur granulés'!$B$3),2)</f>
        <v>3.66</v>
      </c>
      <c r="C175" s="119"/>
      <c r="D175" s="119"/>
      <c r="E175" s="119"/>
      <c r="F175" s="119"/>
      <c r="G175" s="119"/>
      <c r="H175" s="119"/>
      <c r="I175" s="119"/>
      <c r="J175" s="119">
        <f t="shared" ref="J175:K175" si="178">A175/1.1</f>
        <v>5.118181818</v>
      </c>
      <c r="K175" s="119">
        <f t="shared" si="178"/>
        <v>3.327272727</v>
      </c>
      <c r="L175" s="118">
        <f>'MC sur granulés'!$C$9/1000*15</f>
        <v>4.5</v>
      </c>
      <c r="M175" s="119">
        <f t="shared" si="3"/>
        <v>0.6181818182</v>
      </c>
      <c r="N175" s="120">
        <f t="shared" si="4"/>
        <v>0.1207815275</v>
      </c>
      <c r="O175" s="119">
        <f>'MC sur granulés'!$C$10</f>
        <v>2.925</v>
      </c>
      <c r="P175" s="119">
        <f t="shared" si="5"/>
        <v>0.4022727273</v>
      </c>
      <c r="Q175" s="120">
        <f t="shared" si="6"/>
        <v>0.1207815275</v>
      </c>
      <c r="R175" s="121">
        <f>ABS('Prévisionnel Exploitation'!$B$6)/M175*15/1000</f>
        <v>166.3865546</v>
      </c>
      <c r="S175" s="121">
        <f>ABS('Prévisionnel Exploitation'!$B$6)/P175*'MC sur granulés'!$B$2/1000</f>
        <v>166.1985472</v>
      </c>
      <c r="T175" s="121">
        <f>(S175/('MC sur granulés'!$B$2/1000)*K175)/1000</f>
        <v>56.71670702</v>
      </c>
    </row>
    <row r="176" ht="13.5" hidden="1" customHeight="1">
      <c r="A176" s="118">
        <v>5.64000000000004</v>
      </c>
      <c r="B176" s="119">
        <f>ROUND(15*(A176/'MC sur granulés'!$B$3),2)</f>
        <v>3.67</v>
      </c>
      <c r="C176" s="119"/>
      <c r="D176" s="119"/>
      <c r="E176" s="119"/>
      <c r="F176" s="119"/>
      <c r="G176" s="119"/>
      <c r="H176" s="119"/>
      <c r="I176" s="119"/>
      <c r="J176" s="119">
        <f t="shared" ref="J176:K176" si="179">A176/1.1</f>
        <v>5.127272727</v>
      </c>
      <c r="K176" s="119">
        <f t="shared" si="179"/>
        <v>3.336363636</v>
      </c>
      <c r="L176" s="118">
        <f>'MC sur granulés'!$C$9/1000*15</f>
        <v>4.5</v>
      </c>
      <c r="M176" s="119">
        <f t="shared" si="3"/>
        <v>0.6272727273</v>
      </c>
      <c r="N176" s="120">
        <f t="shared" si="4"/>
        <v>0.1223404255</v>
      </c>
      <c r="O176" s="119">
        <f>'MC sur granulés'!$C$10</f>
        <v>2.925</v>
      </c>
      <c r="P176" s="119">
        <f t="shared" si="5"/>
        <v>0.4113636364</v>
      </c>
      <c r="Q176" s="120">
        <f t="shared" si="6"/>
        <v>0.1223404255</v>
      </c>
      <c r="R176" s="121">
        <f>ABS('Prévisionnel Exploitation'!$B$6)/M176*15/1000</f>
        <v>163.9751553</v>
      </c>
      <c r="S176" s="121">
        <f>ABS('Prévisionnel Exploitation'!$B$6)/P176*'MC sur granulés'!$B$2/1000</f>
        <v>162.5256511</v>
      </c>
      <c r="T176" s="121">
        <f>(S176/('MC sur granulés'!$B$2/1000)*K176)/1000</f>
        <v>55.6148382</v>
      </c>
    </row>
    <row r="177" ht="13.5" hidden="1" customHeight="1">
      <c r="A177" s="118">
        <v>5.65000000000004</v>
      </c>
      <c r="B177" s="119">
        <f>ROUND(15*(A177/'MC sur granulés'!$B$3),2)</f>
        <v>3.67</v>
      </c>
      <c r="C177" s="119"/>
      <c r="D177" s="119"/>
      <c r="E177" s="119"/>
      <c r="F177" s="119"/>
      <c r="G177" s="119"/>
      <c r="H177" s="119"/>
      <c r="I177" s="119"/>
      <c r="J177" s="119">
        <f t="shared" ref="J177:K177" si="180">A177/1.1</f>
        <v>5.136363636</v>
      </c>
      <c r="K177" s="119">
        <f t="shared" si="180"/>
        <v>3.336363636</v>
      </c>
      <c r="L177" s="118">
        <f>'MC sur granulés'!$C$9/1000*15</f>
        <v>4.5</v>
      </c>
      <c r="M177" s="119">
        <f t="shared" si="3"/>
        <v>0.6363636364</v>
      </c>
      <c r="N177" s="120">
        <f t="shared" si="4"/>
        <v>0.1238938053</v>
      </c>
      <c r="O177" s="119">
        <f>'MC sur granulés'!$C$10</f>
        <v>2.925</v>
      </c>
      <c r="P177" s="119">
        <f t="shared" si="5"/>
        <v>0.4113636364</v>
      </c>
      <c r="Q177" s="120">
        <f t="shared" si="6"/>
        <v>0.1238938053</v>
      </c>
      <c r="R177" s="121">
        <f>ABS('Prévisionnel Exploitation'!$B$6)/M177*15/1000</f>
        <v>161.6326531</v>
      </c>
      <c r="S177" s="121">
        <f>ABS('Prévisionnel Exploitation'!$B$6)/P177*'MC sur granulés'!$B$2/1000</f>
        <v>162.5256511</v>
      </c>
      <c r="T177" s="121">
        <f>(S177/('MC sur granulés'!$B$2/1000)*K177)/1000</f>
        <v>55.6148382</v>
      </c>
    </row>
    <row r="178" ht="13.5" hidden="1" customHeight="1">
      <c r="A178" s="118">
        <v>5.66000000000004</v>
      </c>
      <c r="B178" s="119">
        <f>ROUND(15*(A178/'MC sur granulés'!$B$3),2)</f>
        <v>3.68</v>
      </c>
      <c r="C178" s="119"/>
      <c r="D178" s="119"/>
      <c r="E178" s="119"/>
      <c r="F178" s="119"/>
      <c r="G178" s="119"/>
      <c r="H178" s="119"/>
      <c r="I178" s="119"/>
      <c r="J178" s="119">
        <f t="shared" ref="J178:K178" si="181">A178/1.1</f>
        <v>5.145454545</v>
      </c>
      <c r="K178" s="119">
        <f t="shared" si="181"/>
        <v>3.345454545</v>
      </c>
      <c r="L178" s="118">
        <f>'MC sur granulés'!$C$9/1000*15</f>
        <v>4.5</v>
      </c>
      <c r="M178" s="119">
        <f t="shared" si="3"/>
        <v>0.6454545455</v>
      </c>
      <c r="N178" s="120">
        <f t="shared" si="4"/>
        <v>0.1254416961</v>
      </c>
      <c r="O178" s="119">
        <f>'MC sur granulés'!$C$10</f>
        <v>2.925</v>
      </c>
      <c r="P178" s="119">
        <f t="shared" si="5"/>
        <v>0.4204545455</v>
      </c>
      <c r="Q178" s="120">
        <f t="shared" si="6"/>
        <v>0.1254416961</v>
      </c>
      <c r="R178" s="121">
        <f>ABS('Prévisionnel Exploitation'!$B$6)/M178*15/1000</f>
        <v>159.3561368</v>
      </c>
      <c r="S178" s="121">
        <f>ABS('Prévisionnel Exploitation'!$B$6)/P178*'MC sur granulés'!$B$2/1000</f>
        <v>159.011583</v>
      </c>
      <c r="T178" s="121">
        <f>(S178/('MC sur granulés'!$B$2/1000)*K178)/1000</f>
        <v>54.56061776</v>
      </c>
    </row>
    <row r="179" ht="13.5" hidden="1" customHeight="1">
      <c r="A179" s="118">
        <v>5.67000000000004</v>
      </c>
      <c r="B179" s="119">
        <f>ROUND(15*(A179/'MC sur granulés'!$B$3),2)</f>
        <v>3.69</v>
      </c>
      <c r="C179" s="119"/>
      <c r="D179" s="119"/>
      <c r="E179" s="119"/>
      <c r="F179" s="119"/>
      <c r="G179" s="119"/>
      <c r="H179" s="119"/>
      <c r="I179" s="119"/>
      <c r="J179" s="119">
        <f t="shared" ref="J179:K179" si="182">A179/1.1</f>
        <v>5.154545455</v>
      </c>
      <c r="K179" s="119">
        <f t="shared" si="182"/>
        <v>3.354545455</v>
      </c>
      <c r="L179" s="118">
        <f>'MC sur granulés'!$C$9/1000*15</f>
        <v>4.5</v>
      </c>
      <c r="M179" s="119">
        <f t="shared" si="3"/>
        <v>0.6545454545</v>
      </c>
      <c r="N179" s="120">
        <f t="shared" si="4"/>
        <v>0.126984127</v>
      </c>
      <c r="O179" s="119">
        <f>'MC sur granulés'!$C$10</f>
        <v>2.925</v>
      </c>
      <c r="P179" s="119">
        <f t="shared" si="5"/>
        <v>0.4295454545</v>
      </c>
      <c r="Q179" s="120">
        <f t="shared" si="6"/>
        <v>0.126984127</v>
      </c>
      <c r="R179" s="121">
        <f>ABS('Prévisionnel Exploitation'!$B$6)/M179*15/1000</f>
        <v>157.1428571</v>
      </c>
      <c r="S179" s="121">
        <f>ABS('Prévisionnel Exploitation'!$B$6)/P179*'MC sur granulés'!$B$2/1000</f>
        <v>155.6462585</v>
      </c>
      <c r="T179" s="121">
        <f>(S179/('MC sur granulés'!$B$2/1000)*K179)/1000</f>
        <v>53.55102041</v>
      </c>
    </row>
    <row r="180" ht="13.5" hidden="1" customHeight="1">
      <c r="A180" s="118">
        <v>5.68000000000004</v>
      </c>
      <c r="B180" s="119">
        <f>ROUND(15*(A180/'MC sur granulés'!$B$3),2)</f>
        <v>3.69</v>
      </c>
      <c r="C180" s="119"/>
      <c r="D180" s="119"/>
      <c r="E180" s="119"/>
      <c r="F180" s="119"/>
      <c r="G180" s="119"/>
      <c r="H180" s="119"/>
      <c r="I180" s="119"/>
      <c r="J180" s="119">
        <f t="shared" ref="J180:K180" si="183">A180/1.1</f>
        <v>5.163636364</v>
      </c>
      <c r="K180" s="119">
        <f t="shared" si="183"/>
        <v>3.354545455</v>
      </c>
      <c r="L180" s="118">
        <f>'MC sur granulés'!$C$9/1000*15</f>
        <v>4.5</v>
      </c>
      <c r="M180" s="119">
        <f t="shared" si="3"/>
        <v>0.6636363636</v>
      </c>
      <c r="N180" s="120">
        <f t="shared" si="4"/>
        <v>0.1285211268</v>
      </c>
      <c r="O180" s="119">
        <f>'MC sur granulés'!$C$10</f>
        <v>2.925</v>
      </c>
      <c r="P180" s="119">
        <f t="shared" si="5"/>
        <v>0.4295454545</v>
      </c>
      <c r="Q180" s="120">
        <f t="shared" si="6"/>
        <v>0.1285211268</v>
      </c>
      <c r="R180" s="121">
        <f>ABS('Prévisionnel Exploitation'!$B$6)/M180*15/1000</f>
        <v>154.9902153</v>
      </c>
      <c r="S180" s="121">
        <f>ABS('Prévisionnel Exploitation'!$B$6)/P180*'MC sur granulés'!$B$2/1000</f>
        <v>155.6462585</v>
      </c>
      <c r="T180" s="121">
        <f>(S180/('MC sur granulés'!$B$2/1000)*K180)/1000</f>
        <v>53.55102041</v>
      </c>
    </row>
    <row r="181" ht="13.5" hidden="1" customHeight="1">
      <c r="A181" s="118">
        <v>5.69000000000004</v>
      </c>
      <c r="B181" s="119">
        <f>ROUND(15*(A181/'MC sur granulés'!$B$3),2)</f>
        <v>3.7</v>
      </c>
      <c r="C181" s="119"/>
      <c r="D181" s="119"/>
      <c r="E181" s="119"/>
      <c r="F181" s="119"/>
      <c r="G181" s="119"/>
      <c r="H181" s="119"/>
      <c r="I181" s="119"/>
      <c r="J181" s="119">
        <f t="shared" ref="J181:K181" si="184">A181/1.1</f>
        <v>5.172727273</v>
      </c>
      <c r="K181" s="119">
        <f t="shared" si="184"/>
        <v>3.363636364</v>
      </c>
      <c r="L181" s="118">
        <f>'MC sur granulés'!$C$9/1000*15</f>
        <v>4.5</v>
      </c>
      <c r="M181" s="119">
        <f t="shared" si="3"/>
        <v>0.6727272727</v>
      </c>
      <c r="N181" s="120">
        <f t="shared" si="4"/>
        <v>0.1300527241</v>
      </c>
      <c r="O181" s="119">
        <f>'MC sur granulés'!$C$10</f>
        <v>2.925</v>
      </c>
      <c r="P181" s="119">
        <f t="shared" si="5"/>
        <v>0.4386363636</v>
      </c>
      <c r="Q181" s="120">
        <f t="shared" si="6"/>
        <v>0.1300527241</v>
      </c>
      <c r="R181" s="121">
        <f>ABS('Prévisionnel Exploitation'!$B$6)/M181*15/1000</f>
        <v>152.8957529</v>
      </c>
      <c r="S181" s="121">
        <f>ABS('Prévisionnel Exploitation'!$B$6)/P181*'MC sur granulés'!$B$2/1000</f>
        <v>152.4204293</v>
      </c>
      <c r="T181" s="121">
        <f>(S181/('MC sur granulés'!$B$2/1000)*K181)/1000</f>
        <v>52.58327165</v>
      </c>
    </row>
    <row r="182" ht="13.5" hidden="1" customHeight="1">
      <c r="A182" s="118">
        <v>5.70000000000004</v>
      </c>
      <c r="B182" s="119">
        <f>ROUND(15*(A182/'MC sur granulés'!$B$3),2)</f>
        <v>3.71</v>
      </c>
      <c r="C182" s="119"/>
      <c r="D182" s="119"/>
      <c r="E182" s="119"/>
      <c r="F182" s="119"/>
      <c r="G182" s="119"/>
      <c r="H182" s="119"/>
      <c r="I182" s="119"/>
      <c r="J182" s="119">
        <f t="shared" ref="J182:K182" si="185">A182/1.1</f>
        <v>5.181818182</v>
      </c>
      <c r="K182" s="119">
        <f t="shared" si="185"/>
        <v>3.372727273</v>
      </c>
      <c r="L182" s="118">
        <f>'MC sur granulés'!$C$9/1000*15</f>
        <v>4.5</v>
      </c>
      <c r="M182" s="119">
        <f t="shared" si="3"/>
        <v>0.6818181818</v>
      </c>
      <c r="N182" s="120">
        <f t="shared" si="4"/>
        <v>0.1315789474</v>
      </c>
      <c r="O182" s="119">
        <f>'MC sur granulés'!$C$10</f>
        <v>2.925</v>
      </c>
      <c r="P182" s="119">
        <f t="shared" si="5"/>
        <v>0.4477272727</v>
      </c>
      <c r="Q182" s="120">
        <f t="shared" si="6"/>
        <v>0.1315789474</v>
      </c>
      <c r="R182" s="121">
        <f>ABS('Prévisionnel Exploitation'!$B$6)/M182*15/1000</f>
        <v>150.8571429</v>
      </c>
      <c r="S182" s="121">
        <f>ABS('Prévisionnel Exploitation'!$B$6)/P182*'MC sur granulés'!$B$2/1000</f>
        <v>149.3255983</v>
      </c>
      <c r="T182" s="121">
        <f>(S182/('MC sur granulés'!$B$2/1000)*K182)/1000</f>
        <v>51.65482234</v>
      </c>
    </row>
    <row r="183" ht="13.5" hidden="1" customHeight="1">
      <c r="A183" s="118">
        <v>5.71000000000004</v>
      </c>
      <c r="B183" s="119">
        <f>ROUND(15*(A183/'MC sur granulés'!$B$3),2)</f>
        <v>3.71</v>
      </c>
      <c r="C183" s="119"/>
      <c r="D183" s="119"/>
      <c r="E183" s="119"/>
      <c r="F183" s="119"/>
      <c r="G183" s="119"/>
      <c r="H183" s="119"/>
      <c r="I183" s="119"/>
      <c r="J183" s="119">
        <f t="shared" ref="J183:K183" si="186">A183/1.1</f>
        <v>5.190909091</v>
      </c>
      <c r="K183" s="119">
        <f t="shared" si="186"/>
        <v>3.372727273</v>
      </c>
      <c r="L183" s="118">
        <f>'MC sur granulés'!$C$9/1000*15</f>
        <v>4.5</v>
      </c>
      <c r="M183" s="119">
        <f t="shared" si="3"/>
        <v>0.6909090909</v>
      </c>
      <c r="N183" s="120">
        <f t="shared" si="4"/>
        <v>0.1330998249</v>
      </c>
      <c r="O183" s="119">
        <f>'MC sur granulés'!$C$10</f>
        <v>2.925</v>
      </c>
      <c r="P183" s="119">
        <f t="shared" si="5"/>
        <v>0.4477272727</v>
      </c>
      <c r="Q183" s="120">
        <f t="shared" si="6"/>
        <v>0.1330998249</v>
      </c>
      <c r="R183" s="121">
        <f>ABS('Prévisionnel Exploitation'!$B$6)/M183*15/1000</f>
        <v>148.8721805</v>
      </c>
      <c r="S183" s="121">
        <f>ABS('Prévisionnel Exploitation'!$B$6)/P183*'MC sur granulés'!$B$2/1000</f>
        <v>149.3255983</v>
      </c>
      <c r="T183" s="121">
        <f>(S183/('MC sur granulés'!$B$2/1000)*K183)/1000</f>
        <v>51.65482234</v>
      </c>
    </row>
    <row r="184" ht="13.5" hidden="1" customHeight="1">
      <c r="A184" s="118">
        <v>5.72000000000004</v>
      </c>
      <c r="B184" s="119">
        <f>ROUND(15*(A184/'MC sur granulés'!$B$3),2)</f>
        <v>3.72</v>
      </c>
      <c r="C184" s="119"/>
      <c r="D184" s="119"/>
      <c r="E184" s="119"/>
      <c r="F184" s="119"/>
      <c r="G184" s="119"/>
      <c r="H184" s="119"/>
      <c r="I184" s="119"/>
      <c r="J184" s="119">
        <f t="shared" ref="J184:K184" si="187">A184/1.1</f>
        <v>5.2</v>
      </c>
      <c r="K184" s="119">
        <f t="shared" si="187"/>
        <v>3.381818182</v>
      </c>
      <c r="L184" s="118">
        <f>'MC sur granulés'!$C$9/1000*15</f>
        <v>4.5</v>
      </c>
      <c r="M184" s="119">
        <f t="shared" si="3"/>
        <v>0.7</v>
      </c>
      <c r="N184" s="120">
        <f t="shared" si="4"/>
        <v>0.1346153846</v>
      </c>
      <c r="O184" s="119">
        <f>'MC sur granulés'!$C$10</f>
        <v>2.925</v>
      </c>
      <c r="P184" s="119">
        <f t="shared" si="5"/>
        <v>0.4568181818</v>
      </c>
      <c r="Q184" s="120">
        <f t="shared" si="6"/>
        <v>0.1346153846</v>
      </c>
      <c r="R184" s="121">
        <f>ABS('Prévisionnel Exploitation'!$B$6)/M184*15/1000</f>
        <v>146.9387755</v>
      </c>
      <c r="S184" s="121">
        <f>ABS('Prévisionnel Exploitation'!$B$6)/P184*'MC sur granulés'!$B$2/1000</f>
        <v>146.3539446</v>
      </c>
      <c r="T184" s="121">
        <f>(S184/('MC sur granulés'!$B$2/1000)*K184)/1000</f>
        <v>50.76332623</v>
      </c>
    </row>
    <row r="185" ht="13.5" hidden="1" customHeight="1">
      <c r="A185" s="118">
        <v>5.73000000000004</v>
      </c>
      <c r="B185" s="119">
        <f>ROUND(15*(A185/'MC sur granulés'!$B$3),2)</f>
        <v>3.72</v>
      </c>
      <c r="C185" s="119"/>
      <c r="D185" s="119"/>
      <c r="E185" s="119"/>
      <c r="F185" s="119"/>
      <c r="G185" s="119"/>
      <c r="H185" s="119"/>
      <c r="I185" s="119"/>
      <c r="J185" s="119">
        <f t="shared" ref="J185:K185" si="188">A185/1.1</f>
        <v>5.209090909</v>
      </c>
      <c r="K185" s="119">
        <f t="shared" si="188"/>
        <v>3.381818182</v>
      </c>
      <c r="L185" s="118">
        <f>'MC sur granulés'!$C$9/1000*15</f>
        <v>4.5</v>
      </c>
      <c r="M185" s="119">
        <f t="shared" si="3"/>
        <v>0.7090909091</v>
      </c>
      <c r="N185" s="120">
        <f t="shared" si="4"/>
        <v>0.1361256545</v>
      </c>
      <c r="O185" s="119">
        <f>'MC sur granulés'!$C$10</f>
        <v>2.925</v>
      </c>
      <c r="P185" s="119">
        <f t="shared" si="5"/>
        <v>0.4568181818</v>
      </c>
      <c r="Q185" s="120">
        <f t="shared" si="6"/>
        <v>0.1361256545</v>
      </c>
      <c r="R185" s="121">
        <f>ABS('Prévisionnel Exploitation'!$B$6)/M185*15/1000</f>
        <v>145.0549451</v>
      </c>
      <c r="S185" s="121">
        <f>ABS('Prévisionnel Exploitation'!$B$6)/P185*'MC sur granulés'!$B$2/1000</f>
        <v>146.3539446</v>
      </c>
      <c r="T185" s="121">
        <f>(S185/('MC sur granulés'!$B$2/1000)*K185)/1000</f>
        <v>50.76332623</v>
      </c>
    </row>
    <row r="186" ht="13.5" customHeight="1">
      <c r="A186" s="118">
        <v>5.74000000000004</v>
      </c>
      <c r="B186" s="119">
        <f>ROUND(15*(A186/'MC sur granulés'!$B$3),2)</f>
        <v>3.73</v>
      </c>
      <c r="C186" s="126">
        <f t="shared" ref="C186:C412" si="190">A186/(4600*15/1000)*100</f>
        <v>8.31884058</v>
      </c>
      <c r="D186" s="127">
        <v>17.39</v>
      </c>
      <c r="E186" s="127">
        <v>15.32</v>
      </c>
      <c r="F186" s="127">
        <f t="shared" ref="F186:F412" si="191">C186-D186</f>
        <v>-9.07115942</v>
      </c>
      <c r="G186" s="127">
        <f t="shared" ref="G186:G412" si="192">C186-E186</f>
        <v>-7.00115942</v>
      </c>
      <c r="H186" s="128">
        <f t="shared" ref="H186:H412" si="193">(D186-C186)/D186</f>
        <v>0.521630789</v>
      </c>
      <c r="I186" s="128">
        <f t="shared" ref="I186:I412" si="194">(E186-C186)/E186</f>
        <v>0.4569947402</v>
      </c>
      <c r="J186" s="119">
        <f t="shared" ref="J186:K186" si="189">A186/1.1</f>
        <v>5.218181818</v>
      </c>
      <c r="K186" s="119">
        <f t="shared" si="189"/>
        <v>3.390909091</v>
      </c>
      <c r="L186" s="118">
        <f>'MC sur granulés'!$C$9/1000*15</f>
        <v>4.5</v>
      </c>
      <c r="M186" s="119">
        <f t="shared" si="3"/>
        <v>0.7181818182</v>
      </c>
      <c r="N186" s="120">
        <f t="shared" si="4"/>
        <v>0.137630662</v>
      </c>
      <c r="O186" s="119">
        <f>'MC sur granulés'!$C$10</f>
        <v>2.925</v>
      </c>
      <c r="P186" s="119">
        <f t="shared" si="5"/>
        <v>0.4659090909</v>
      </c>
      <c r="Q186" s="120">
        <f t="shared" si="6"/>
        <v>0.137630662</v>
      </c>
      <c r="R186" s="121">
        <f>ABS('Prévisionnel Exploitation'!$B$6)/M186*15/1000</f>
        <v>143.2188065</v>
      </c>
      <c r="S186" s="121">
        <f>ABS('Prévisionnel Exploitation'!$B$6)/P186*'MC sur granulés'!$B$2/1000</f>
        <v>143.4982578</v>
      </c>
      <c r="T186" s="121">
        <f>(S186/('MC sur granulés'!$B$2/1000)*K186)/1000</f>
        <v>49.90662021</v>
      </c>
    </row>
    <row r="187" ht="13.5" customHeight="1">
      <c r="A187" s="118">
        <v>5.75000000000004</v>
      </c>
      <c r="B187" s="119">
        <f>ROUND(15*(A187/'MC sur granulés'!$B$3),2)</f>
        <v>3.74</v>
      </c>
      <c r="C187" s="126">
        <f t="shared" si="190"/>
        <v>8.333333333</v>
      </c>
      <c r="D187" s="127">
        <v>17.39</v>
      </c>
      <c r="E187" s="127">
        <v>15.32</v>
      </c>
      <c r="F187" s="127">
        <f t="shared" si="191"/>
        <v>-9.056666667</v>
      </c>
      <c r="G187" s="127">
        <f t="shared" si="192"/>
        <v>-6.986666667</v>
      </c>
      <c r="H187" s="128">
        <f t="shared" si="193"/>
        <v>0.5207973931</v>
      </c>
      <c r="I187" s="128">
        <f t="shared" si="194"/>
        <v>0.456048738</v>
      </c>
      <c r="J187" s="119">
        <f t="shared" ref="J187:K187" si="195">A187/1.1</f>
        <v>5.227272727</v>
      </c>
      <c r="K187" s="119">
        <f t="shared" si="195"/>
        <v>3.4</v>
      </c>
      <c r="L187" s="118">
        <f>'MC sur granulés'!$C$9/1000*15</f>
        <v>4.5</v>
      </c>
      <c r="M187" s="119">
        <f t="shared" si="3"/>
        <v>0.7272727273</v>
      </c>
      <c r="N187" s="120">
        <f t="shared" si="4"/>
        <v>0.1391304348</v>
      </c>
      <c r="O187" s="119">
        <f>'MC sur granulés'!$C$10</f>
        <v>2.925</v>
      </c>
      <c r="P187" s="119">
        <f t="shared" si="5"/>
        <v>0.475</v>
      </c>
      <c r="Q187" s="120">
        <f t="shared" si="6"/>
        <v>0.1391304348</v>
      </c>
      <c r="R187" s="121">
        <f>ABS('Prévisionnel Exploitation'!$B$6)/M187*15/1000</f>
        <v>141.4285714</v>
      </c>
      <c r="S187" s="121">
        <f>ABS('Prévisionnel Exploitation'!$B$6)/P187*'MC sur granulés'!$B$2/1000</f>
        <v>140.7518797</v>
      </c>
      <c r="T187" s="121">
        <f>(S187/('MC sur granulés'!$B$2/1000)*K187)/1000</f>
        <v>49.08270677</v>
      </c>
    </row>
    <row r="188" ht="13.5" customHeight="1">
      <c r="A188" s="118">
        <v>5.76000000000004</v>
      </c>
      <c r="B188" s="119">
        <f>ROUND(15*(A188/'MC sur granulés'!$B$3),2)</f>
        <v>3.74</v>
      </c>
      <c r="C188" s="126">
        <f t="shared" si="190"/>
        <v>8.347826087</v>
      </c>
      <c r="D188" s="127">
        <v>17.39</v>
      </c>
      <c r="E188" s="127">
        <v>15.32</v>
      </c>
      <c r="F188" s="127">
        <f t="shared" si="191"/>
        <v>-9.042173913</v>
      </c>
      <c r="G188" s="127">
        <f t="shared" si="192"/>
        <v>-6.972173913</v>
      </c>
      <c r="H188" s="128">
        <f t="shared" si="193"/>
        <v>0.5199639973</v>
      </c>
      <c r="I188" s="128">
        <f t="shared" si="194"/>
        <v>0.4551027358</v>
      </c>
      <c r="J188" s="119">
        <f t="shared" ref="J188:K188" si="196">A188/1.1</f>
        <v>5.236363636</v>
      </c>
      <c r="K188" s="119">
        <f t="shared" si="196"/>
        <v>3.4</v>
      </c>
      <c r="L188" s="118">
        <f>'MC sur granulés'!$C$9/1000*15</f>
        <v>4.5</v>
      </c>
      <c r="M188" s="119">
        <f t="shared" si="3"/>
        <v>0.7363636364</v>
      </c>
      <c r="N188" s="120">
        <f t="shared" si="4"/>
        <v>0.140625</v>
      </c>
      <c r="O188" s="119">
        <f>'MC sur granulés'!$C$10</f>
        <v>2.925</v>
      </c>
      <c r="P188" s="119">
        <f t="shared" si="5"/>
        <v>0.475</v>
      </c>
      <c r="Q188" s="120">
        <f t="shared" si="6"/>
        <v>0.140625</v>
      </c>
      <c r="R188" s="121">
        <f>ABS('Prévisionnel Exploitation'!$B$6)/M188*15/1000</f>
        <v>139.6825397</v>
      </c>
      <c r="S188" s="121">
        <f>ABS('Prévisionnel Exploitation'!$B$6)/P188*'MC sur granulés'!$B$2/1000</f>
        <v>140.7518797</v>
      </c>
      <c r="T188" s="121">
        <f>(S188/('MC sur granulés'!$B$2/1000)*K188)/1000</f>
        <v>49.08270677</v>
      </c>
    </row>
    <row r="189" ht="13.5" customHeight="1">
      <c r="A189" s="118">
        <v>5.77000000000004</v>
      </c>
      <c r="B189" s="119">
        <f>ROUND(15*(A189/'MC sur granulés'!$B$3),2)</f>
        <v>3.75</v>
      </c>
      <c r="C189" s="126">
        <f t="shared" si="190"/>
        <v>8.362318841</v>
      </c>
      <c r="D189" s="127">
        <v>17.39</v>
      </c>
      <c r="E189" s="127">
        <v>15.32</v>
      </c>
      <c r="F189" s="127">
        <f t="shared" si="191"/>
        <v>-9.027681159</v>
      </c>
      <c r="G189" s="127">
        <f t="shared" si="192"/>
        <v>-6.957681159</v>
      </c>
      <c r="H189" s="128">
        <f t="shared" si="193"/>
        <v>0.5191306015</v>
      </c>
      <c r="I189" s="128">
        <f t="shared" si="194"/>
        <v>0.4541567336</v>
      </c>
      <c r="J189" s="119">
        <f t="shared" ref="J189:K189" si="197">A189/1.1</f>
        <v>5.245454545</v>
      </c>
      <c r="K189" s="119">
        <f t="shared" si="197"/>
        <v>3.409090909</v>
      </c>
      <c r="L189" s="118">
        <f>'MC sur granulés'!$C$9/1000*15</f>
        <v>4.5</v>
      </c>
      <c r="M189" s="119">
        <f t="shared" si="3"/>
        <v>0.7454545455</v>
      </c>
      <c r="N189" s="120">
        <f t="shared" si="4"/>
        <v>0.1421143847</v>
      </c>
      <c r="O189" s="119">
        <f>'MC sur granulés'!$C$10</f>
        <v>2.925</v>
      </c>
      <c r="P189" s="119">
        <f t="shared" si="5"/>
        <v>0.4840909091</v>
      </c>
      <c r="Q189" s="120">
        <f t="shared" si="6"/>
        <v>0.1421143847</v>
      </c>
      <c r="R189" s="121">
        <f>ABS('Prévisionnel Exploitation'!$B$6)/M189*15/1000</f>
        <v>137.9790941</v>
      </c>
      <c r="S189" s="121">
        <f>ABS('Prévisionnel Exploitation'!$B$6)/P189*'MC sur granulés'!$B$2/1000</f>
        <v>138.1086519</v>
      </c>
      <c r="T189" s="121">
        <f>(S189/('MC sur granulés'!$B$2/1000)*K189)/1000</f>
        <v>48.28973843</v>
      </c>
    </row>
    <row r="190" ht="13.5" customHeight="1">
      <c r="A190" s="118">
        <v>5.78000000000004</v>
      </c>
      <c r="B190" s="119">
        <f>ROUND(15*(A190/'MC sur granulés'!$B$3),2)</f>
        <v>3.76</v>
      </c>
      <c r="C190" s="126">
        <f t="shared" si="190"/>
        <v>8.376811594</v>
      </c>
      <c r="D190" s="127">
        <v>17.39</v>
      </c>
      <c r="E190" s="127">
        <v>15.32</v>
      </c>
      <c r="F190" s="127">
        <f t="shared" si="191"/>
        <v>-9.013188406</v>
      </c>
      <c r="G190" s="127">
        <f t="shared" si="192"/>
        <v>-6.943188406</v>
      </c>
      <c r="H190" s="128">
        <f t="shared" si="193"/>
        <v>0.5182972056</v>
      </c>
      <c r="I190" s="128">
        <f t="shared" si="194"/>
        <v>0.4532107314</v>
      </c>
      <c r="J190" s="119">
        <f t="shared" ref="J190:K190" si="198">A190/1.1</f>
        <v>5.254545455</v>
      </c>
      <c r="K190" s="119">
        <f t="shared" si="198"/>
        <v>3.418181818</v>
      </c>
      <c r="L190" s="118">
        <f>'MC sur granulés'!$C$9/1000*15</f>
        <v>4.5</v>
      </c>
      <c r="M190" s="119">
        <f t="shared" si="3"/>
        <v>0.7545454545</v>
      </c>
      <c r="N190" s="120">
        <f t="shared" si="4"/>
        <v>0.1435986159</v>
      </c>
      <c r="O190" s="119">
        <f>'MC sur granulés'!$C$10</f>
        <v>2.925</v>
      </c>
      <c r="P190" s="119">
        <f t="shared" si="5"/>
        <v>0.4931818182</v>
      </c>
      <c r="Q190" s="120">
        <f t="shared" si="6"/>
        <v>0.1435986159</v>
      </c>
      <c r="R190" s="121">
        <f>ABS('Prévisionnel Exploitation'!$B$6)/M190*15/1000</f>
        <v>136.3166954</v>
      </c>
      <c r="S190" s="121">
        <f>ABS('Prévisionnel Exploitation'!$B$6)/P190*'MC sur granulés'!$B$2/1000</f>
        <v>135.5628703</v>
      </c>
      <c r="T190" s="121">
        <f>(S190/('MC sur granulés'!$B$2/1000)*K190)/1000</f>
        <v>47.52600395</v>
      </c>
    </row>
    <row r="191" ht="13.5" customHeight="1">
      <c r="A191" s="118">
        <v>5.79000000000004</v>
      </c>
      <c r="B191" s="119">
        <f>ROUND(15*(A191/'MC sur granulés'!$B$3),2)</f>
        <v>3.76</v>
      </c>
      <c r="C191" s="126">
        <f t="shared" si="190"/>
        <v>8.391304348</v>
      </c>
      <c r="D191" s="127">
        <v>17.39</v>
      </c>
      <c r="E191" s="127">
        <v>15.32</v>
      </c>
      <c r="F191" s="127">
        <f t="shared" si="191"/>
        <v>-8.998695652</v>
      </c>
      <c r="G191" s="127">
        <f t="shared" si="192"/>
        <v>-6.928695652</v>
      </c>
      <c r="H191" s="128">
        <f t="shared" si="193"/>
        <v>0.5174638098</v>
      </c>
      <c r="I191" s="128">
        <f t="shared" si="194"/>
        <v>0.4522647293</v>
      </c>
      <c r="J191" s="119">
        <f t="shared" ref="J191:K191" si="199">A191/1.1</f>
        <v>5.263636364</v>
      </c>
      <c r="K191" s="119">
        <f t="shared" si="199"/>
        <v>3.418181818</v>
      </c>
      <c r="L191" s="118">
        <f>'MC sur granulés'!$C$9/1000*15</f>
        <v>4.5</v>
      </c>
      <c r="M191" s="119">
        <f t="shared" si="3"/>
        <v>0.7636363636</v>
      </c>
      <c r="N191" s="120">
        <f t="shared" si="4"/>
        <v>0.1450777202</v>
      </c>
      <c r="O191" s="119">
        <f>'MC sur granulés'!$C$10</f>
        <v>2.925</v>
      </c>
      <c r="P191" s="119">
        <f t="shared" si="5"/>
        <v>0.4931818182</v>
      </c>
      <c r="Q191" s="120">
        <f t="shared" si="6"/>
        <v>0.1450777202</v>
      </c>
      <c r="R191" s="121">
        <f>ABS('Prévisionnel Exploitation'!$B$6)/M191*15/1000</f>
        <v>134.6938776</v>
      </c>
      <c r="S191" s="121">
        <f>ABS('Prévisionnel Exploitation'!$B$6)/P191*'MC sur granulés'!$B$2/1000</f>
        <v>135.5628703</v>
      </c>
      <c r="T191" s="121">
        <f>(S191/('MC sur granulés'!$B$2/1000)*K191)/1000</f>
        <v>47.52600395</v>
      </c>
    </row>
    <row r="192" ht="13.5" customHeight="1">
      <c r="A192" s="118">
        <v>5.80000000000004</v>
      </c>
      <c r="B192" s="119">
        <f>ROUND(15*(A192/'MC sur granulés'!$B$3),2)</f>
        <v>3.77</v>
      </c>
      <c r="C192" s="126">
        <f t="shared" si="190"/>
        <v>8.405797101</v>
      </c>
      <c r="D192" s="127">
        <v>17.39</v>
      </c>
      <c r="E192" s="127">
        <v>15.32</v>
      </c>
      <c r="F192" s="127">
        <f t="shared" si="191"/>
        <v>-8.984202899</v>
      </c>
      <c r="G192" s="127">
        <f t="shared" si="192"/>
        <v>-6.914202899</v>
      </c>
      <c r="H192" s="128">
        <f t="shared" si="193"/>
        <v>0.5166304139</v>
      </c>
      <c r="I192" s="128">
        <f t="shared" si="194"/>
        <v>0.4513187271</v>
      </c>
      <c r="J192" s="119">
        <f t="shared" ref="J192:K192" si="200">A192/1.1</f>
        <v>5.272727273</v>
      </c>
      <c r="K192" s="119">
        <f t="shared" si="200"/>
        <v>3.427272727</v>
      </c>
      <c r="L192" s="118">
        <f>'MC sur granulés'!$C$9/1000*15</f>
        <v>4.5</v>
      </c>
      <c r="M192" s="119">
        <f t="shared" si="3"/>
        <v>0.7727272727</v>
      </c>
      <c r="N192" s="120">
        <f t="shared" si="4"/>
        <v>0.1465517241</v>
      </c>
      <c r="O192" s="119">
        <f>'MC sur granulés'!$C$10</f>
        <v>2.925</v>
      </c>
      <c r="P192" s="119">
        <f t="shared" si="5"/>
        <v>0.5022727273</v>
      </c>
      <c r="Q192" s="120">
        <f t="shared" si="6"/>
        <v>0.1465517241</v>
      </c>
      <c r="R192" s="121">
        <f>ABS('Prévisionnel Exploitation'!$B$6)/M192*15/1000</f>
        <v>133.1092437</v>
      </c>
      <c r="S192" s="121">
        <f>ABS('Prévisionnel Exploitation'!$B$6)/P192*'MC sur granulés'!$B$2/1000</f>
        <v>133.1092437</v>
      </c>
      <c r="T192" s="121">
        <f>(S192/('MC sur granulés'!$B$2/1000)*K192)/1000</f>
        <v>46.78991597</v>
      </c>
    </row>
    <row r="193" ht="13.5" customHeight="1">
      <c r="A193" s="118">
        <v>5.81000000000004</v>
      </c>
      <c r="B193" s="119">
        <f>ROUND(15*(A193/'MC sur granulés'!$B$3),2)</f>
        <v>3.78</v>
      </c>
      <c r="C193" s="126">
        <f t="shared" si="190"/>
        <v>8.420289855</v>
      </c>
      <c r="D193" s="127">
        <v>17.39</v>
      </c>
      <c r="E193" s="127">
        <v>15.32</v>
      </c>
      <c r="F193" s="127">
        <f t="shared" si="191"/>
        <v>-8.969710145</v>
      </c>
      <c r="G193" s="127">
        <f t="shared" si="192"/>
        <v>-6.899710145</v>
      </c>
      <c r="H193" s="128">
        <f t="shared" si="193"/>
        <v>0.5157970181</v>
      </c>
      <c r="I193" s="128">
        <f t="shared" si="194"/>
        <v>0.4503727249</v>
      </c>
      <c r="J193" s="119">
        <f t="shared" ref="J193:K193" si="201">A193/1.1</f>
        <v>5.281818182</v>
      </c>
      <c r="K193" s="119">
        <f t="shared" si="201"/>
        <v>3.436363636</v>
      </c>
      <c r="L193" s="118">
        <f>'MC sur granulés'!$C$9/1000*15</f>
        <v>4.5</v>
      </c>
      <c r="M193" s="119">
        <f t="shared" si="3"/>
        <v>0.7818181818</v>
      </c>
      <c r="N193" s="120">
        <f t="shared" si="4"/>
        <v>0.148020654</v>
      </c>
      <c r="O193" s="119">
        <f>'MC sur granulés'!$C$10</f>
        <v>2.925</v>
      </c>
      <c r="P193" s="119">
        <f t="shared" si="5"/>
        <v>0.5113636364</v>
      </c>
      <c r="Q193" s="120">
        <f t="shared" si="6"/>
        <v>0.148020654</v>
      </c>
      <c r="R193" s="121">
        <f>ABS('Prévisionnel Exploitation'!$B$6)/M193*15/1000</f>
        <v>131.5614618</v>
      </c>
      <c r="S193" s="121">
        <f>ABS('Prévisionnel Exploitation'!$B$6)/P193*'MC sur granulés'!$B$2/1000</f>
        <v>130.7428571</v>
      </c>
      <c r="T193" s="121">
        <f>(S193/('MC sur granulés'!$B$2/1000)*K193)/1000</f>
        <v>46.08</v>
      </c>
    </row>
    <row r="194" ht="13.5" customHeight="1">
      <c r="A194" s="118">
        <v>5.82000000000004</v>
      </c>
      <c r="B194" s="119">
        <f>ROUND(15*(A194/'MC sur granulés'!$B$3),2)</f>
        <v>3.78</v>
      </c>
      <c r="C194" s="126">
        <f t="shared" si="190"/>
        <v>8.434782609</v>
      </c>
      <c r="D194" s="127">
        <v>17.39</v>
      </c>
      <c r="E194" s="127">
        <v>15.32</v>
      </c>
      <c r="F194" s="127">
        <f t="shared" si="191"/>
        <v>-8.955217391</v>
      </c>
      <c r="G194" s="127">
        <f t="shared" si="192"/>
        <v>-6.885217391</v>
      </c>
      <c r="H194" s="128">
        <f t="shared" si="193"/>
        <v>0.5149636223</v>
      </c>
      <c r="I194" s="128">
        <f t="shared" si="194"/>
        <v>0.4494267227</v>
      </c>
      <c r="J194" s="119">
        <f t="shared" ref="J194:K194" si="202">A194/1.1</f>
        <v>5.290909091</v>
      </c>
      <c r="K194" s="119">
        <f t="shared" si="202"/>
        <v>3.436363636</v>
      </c>
      <c r="L194" s="118">
        <f>'MC sur granulés'!$C$9/1000*15</f>
        <v>4.5</v>
      </c>
      <c r="M194" s="119">
        <f t="shared" si="3"/>
        <v>0.7909090909</v>
      </c>
      <c r="N194" s="120">
        <f t="shared" si="4"/>
        <v>0.1494845361</v>
      </c>
      <c r="O194" s="119">
        <f>'MC sur granulés'!$C$10</f>
        <v>2.925</v>
      </c>
      <c r="P194" s="119">
        <f t="shared" si="5"/>
        <v>0.5113636364</v>
      </c>
      <c r="Q194" s="120">
        <f t="shared" si="6"/>
        <v>0.1494845361</v>
      </c>
      <c r="R194" s="121">
        <f>ABS('Prévisionnel Exploitation'!$B$6)/M194*15/1000</f>
        <v>130.0492611</v>
      </c>
      <c r="S194" s="121">
        <f>ABS('Prévisionnel Exploitation'!$B$6)/P194*'MC sur granulés'!$B$2/1000</f>
        <v>130.7428571</v>
      </c>
      <c r="T194" s="121">
        <f>(S194/('MC sur granulés'!$B$2/1000)*K194)/1000</f>
        <v>46.08</v>
      </c>
    </row>
    <row r="195" ht="13.5" customHeight="1">
      <c r="A195" s="118">
        <v>5.83000000000004</v>
      </c>
      <c r="B195" s="119">
        <f>ROUND(15*(A195/'MC sur granulés'!$B$3),2)</f>
        <v>3.79</v>
      </c>
      <c r="C195" s="126">
        <f t="shared" si="190"/>
        <v>8.449275362</v>
      </c>
      <c r="D195" s="127">
        <v>17.39</v>
      </c>
      <c r="E195" s="127">
        <v>15.32</v>
      </c>
      <c r="F195" s="127">
        <f t="shared" si="191"/>
        <v>-8.940724638</v>
      </c>
      <c r="G195" s="127">
        <f t="shared" si="192"/>
        <v>-6.870724638</v>
      </c>
      <c r="H195" s="128">
        <f t="shared" si="193"/>
        <v>0.5141302264</v>
      </c>
      <c r="I195" s="128">
        <f t="shared" si="194"/>
        <v>0.4484807205</v>
      </c>
      <c r="J195" s="119">
        <f t="shared" ref="J195:K195" si="203">A195/1.1</f>
        <v>5.3</v>
      </c>
      <c r="K195" s="119">
        <f t="shared" si="203"/>
        <v>3.445454545</v>
      </c>
      <c r="L195" s="118">
        <f>'MC sur granulés'!$C$9/1000*15</f>
        <v>4.5</v>
      </c>
      <c r="M195" s="119">
        <f t="shared" si="3"/>
        <v>0.8</v>
      </c>
      <c r="N195" s="120">
        <f t="shared" si="4"/>
        <v>0.1509433962</v>
      </c>
      <c r="O195" s="119">
        <f>'MC sur granulés'!$C$10</f>
        <v>2.925</v>
      </c>
      <c r="P195" s="119">
        <f t="shared" si="5"/>
        <v>0.5204545455</v>
      </c>
      <c r="Q195" s="120">
        <f t="shared" si="6"/>
        <v>0.1509433962</v>
      </c>
      <c r="R195" s="121">
        <f>ABS('Prévisionnel Exploitation'!$B$6)/M195*15/1000</f>
        <v>128.5714286</v>
      </c>
      <c r="S195" s="121">
        <f>ABS('Prévisionnel Exploitation'!$B$6)/P195*'MC sur granulés'!$B$2/1000</f>
        <v>128.4591391</v>
      </c>
      <c r="T195" s="121">
        <f>(S195/('MC sur granulés'!$B$2/1000)*K195)/1000</f>
        <v>45.39488459</v>
      </c>
    </row>
    <row r="196" ht="13.5" customHeight="1">
      <c r="A196" s="118">
        <v>5.84000000000004</v>
      </c>
      <c r="B196" s="119">
        <f>ROUND(15*(A196/'MC sur granulés'!$B$3),2)</f>
        <v>3.8</v>
      </c>
      <c r="C196" s="126">
        <f t="shared" si="190"/>
        <v>8.463768116</v>
      </c>
      <c r="D196" s="127">
        <v>17.39</v>
      </c>
      <c r="E196" s="127">
        <v>15.32</v>
      </c>
      <c r="F196" s="127">
        <f t="shared" si="191"/>
        <v>-8.926231884</v>
      </c>
      <c r="G196" s="127">
        <f t="shared" si="192"/>
        <v>-6.856231884</v>
      </c>
      <c r="H196" s="128">
        <f t="shared" si="193"/>
        <v>0.5132968306</v>
      </c>
      <c r="I196" s="128">
        <f t="shared" si="194"/>
        <v>0.4475347183</v>
      </c>
      <c r="J196" s="119">
        <f t="shared" ref="J196:K196" si="204">A196/1.1</f>
        <v>5.309090909</v>
      </c>
      <c r="K196" s="119">
        <f t="shared" si="204"/>
        <v>3.454545455</v>
      </c>
      <c r="L196" s="118">
        <f>'MC sur granulés'!$C$9/1000*15</f>
        <v>4.5</v>
      </c>
      <c r="M196" s="119">
        <f t="shared" si="3"/>
        <v>0.8090909091</v>
      </c>
      <c r="N196" s="120">
        <f t="shared" si="4"/>
        <v>0.1523972603</v>
      </c>
      <c r="O196" s="119">
        <f>'MC sur granulés'!$C$10</f>
        <v>2.925</v>
      </c>
      <c r="P196" s="119">
        <f t="shared" si="5"/>
        <v>0.5295454545</v>
      </c>
      <c r="Q196" s="120">
        <f t="shared" si="6"/>
        <v>0.1523972603</v>
      </c>
      <c r="R196" s="121">
        <f>ABS('Prévisionnel Exploitation'!$B$6)/M196*15/1000</f>
        <v>127.1268058</v>
      </c>
      <c r="S196" s="121">
        <f>ABS('Prévisionnel Exploitation'!$B$6)/P196*'MC sur granulés'!$B$2/1000</f>
        <v>126.253832</v>
      </c>
      <c r="T196" s="121">
        <f>(S196/('MC sur granulés'!$B$2/1000)*K196)/1000</f>
        <v>44.73329246</v>
      </c>
    </row>
    <row r="197" ht="13.5" customHeight="1">
      <c r="A197" s="118">
        <v>5.85000000000005</v>
      </c>
      <c r="B197" s="119">
        <f>ROUND(15*(A197/'MC sur granulés'!$B$3),2)</f>
        <v>3.8</v>
      </c>
      <c r="C197" s="126">
        <f t="shared" si="190"/>
        <v>8.47826087</v>
      </c>
      <c r="D197" s="127">
        <v>17.39</v>
      </c>
      <c r="E197" s="127">
        <v>15.32</v>
      </c>
      <c r="F197" s="127">
        <f t="shared" si="191"/>
        <v>-8.91173913</v>
      </c>
      <c r="G197" s="127">
        <f t="shared" si="192"/>
        <v>-6.84173913</v>
      </c>
      <c r="H197" s="128">
        <f t="shared" si="193"/>
        <v>0.5124634348</v>
      </c>
      <c r="I197" s="128">
        <f t="shared" si="194"/>
        <v>0.4465887161</v>
      </c>
      <c r="J197" s="119">
        <f t="shared" ref="J197:K197" si="205">A197/1.1</f>
        <v>5.318181818</v>
      </c>
      <c r="K197" s="119">
        <f t="shared" si="205"/>
        <v>3.454545455</v>
      </c>
      <c r="L197" s="118">
        <f>'MC sur granulés'!$C$9/1000*15</f>
        <v>4.5</v>
      </c>
      <c r="M197" s="119">
        <f t="shared" si="3"/>
        <v>0.8181818182</v>
      </c>
      <c r="N197" s="120">
        <f t="shared" si="4"/>
        <v>0.1538461538</v>
      </c>
      <c r="O197" s="119">
        <f>'MC sur granulés'!$C$10</f>
        <v>2.925</v>
      </c>
      <c r="P197" s="119">
        <f t="shared" si="5"/>
        <v>0.5295454545</v>
      </c>
      <c r="Q197" s="120">
        <f t="shared" si="6"/>
        <v>0.1538461538</v>
      </c>
      <c r="R197" s="121">
        <f>ABS('Prévisionnel Exploitation'!$B$6)/M197*15/1000</f>
        <v>125.7142857</v>
      </c>
      <c r="S197" s="121">
        <f>ABS('Prévisionnel Exploitation'!$B$6)/P197*'MC sur granulés'!$B$2/1000</f>
        <v>126.253832</v>
      </c>
      <c r="T197" s="121">
        <f>(S197/('MC sur granulés'!$B$2/1000)*K197)/1000</f>
        <v>44.73329246</v>
      </c>
    </row>
    <row r="198" ht="13.5" customHeight="1">
      <c r="A198" s="118">
        <v>5.86000000000005</v>
      </c>
      <c r="B198" s="119">
        <f>ROUND(15*(A198/'MC sur granulés'!$B$3),2)</f>
        <v>3.81</v>
      </c>
      <c r="C198" s="126">
        <f t="shared" si="190"/>
        <v>8.492753623</v>
      </c>
      <c r="D198" s="127">
        <v>17.39</v>
      </c>
      <c r="E198" s="127">
        <v>15.32</v>
      </c>
      <c r="F198" s="127">
        <f t="shared" si="191"/>
        <v>-8.897246377</v>
      </c>
      <c r="G198" s="127">
        <f t="shared" si="192"/>
        <v>-6.827246377</v>
      </c>
      <c r="H198" s="128">
        <f t="shared" si="193"/>
        <v>0.5116300389</v>
      </c>
      <c r="I198" s="128">
        <f t="shared" si="194"/>
        <v>0.4456427139</v>
      </c>
      <c r="J198" s="119">
        <f t="shared" ref="J198:K198" si="206">A198/1.1</f>
        <v>5.327272727</v>
      </c>
      <c r="K198" s="119">
        <f t="shared" si="206"/>
        <v>3.463636364</v>
      </c>
      <c r="L198" s="118">
        <f>'MC sur granulés'!$C$9/1000*15</f>
        <v>4.5</v>
      </c>
      <c r="M198" s="119">
        <f t="shared" si="3"/>
        <v>0.8272727273</v>
      </c>
      <c r="N198" s="120">
        <f t="shared" si="4"/>
        <v>0.1552901024</v>
      </c>
      <c r="O198" s="119">
        <f>'MC sur granulés'!$C$10</f>
        <v>2.925</v>
      </c>
      <c r="P198" s="119">
        <f t="shared" si="5"/>
        <v>0.5386363636</v>
      </c>
      <c r="Q198" s="120">
        <f t="shared" si="6"/>
        <v>0.1552901024</v>
      </c>
      <c r="R198" s="121">
        <f>ABS('Prévisionnel Exploitation'!$B$6)/M198*15/1000</f>
        <v>124.33281</v>
      </c>
      <c r="S198" s="121">
        <f>ABS('Prévisionnel Exploitation'!$B$6)/P198*'MC sur granulés'!$B$2/1000</f>
        <v>124.1229656</v>
      </c>
      <c r="T198" s="121">
        <f>(S198/('MC sur granulés'!$B$2/1000)*K198)/1000</f>
        <v>44.09403255</v>
      </c>
    </row>
    <row r="199" ht="13.5" customHeight="1">
      <c r="A199" s="118">
        <v>5.87000000000005</v>
      </c>
      <c r="B199" s="119">
        <f>ROUND(15*(A199/'MC sur granulés'!$B$3),2)</f>
        <v>3.82</v>
      </c>
      <c r="C199" s="126">
        <f t="shared" si="190"/>
        <v>8.507246377</v>
      </c>
      <c r="D199" s="127">
        <v>17.39</v>
      </c>
      <c r="E199" s="127">
        <v>15.32</v>
      </c>
      <c r="F199" s="127">
        <f t="shared" si="191"/>
        <v>-8.882753623</v>
      </c>
      <c r="G199" s="127">
        <f t="shared" si="192"/>
        <v>-6.812753623</v>
      </c>
      <c r="H199" s="128">
        <f t="shared" si="193"/>
        <v>0.5107966431</v>
      </c>
      <c r="I199" s="128">
        <f t="shared" si="194"/>
        <v>0.4446967117</v>
      </c>
      <c r="J199" s="119">
        <f t="shared" ref="J199:K199" si="207">A199/1.1</f>
        <v>5.336363636</v>
      </c>
      <c r="K199" s="119">
        <f t="shared" si="207"/>
        <v>3.472727273</v>
      </c>
      <c r="L199" s="118">
        <f>'MC sur granulés'!$C$9/1000*15</f>
        <v>4.5</v>
      </c>
      <c r="M199" s="119">
        <f t="shared" si="3"/>
        <v>0.8363636364</v>
      </c>
      <c r="N199" s="120">
        <f t="shared" si="4"/>
        <v>0.1567291312</v>
      </c>
      <c r="O199" s="119">
        <f>'MC sur granulés'!$C$10</f>
        <v>2.925</v>
      </c>
      <c r="P199" s="119">
        <f t="shared" si="5"/>
        <v>0.5477272727</v>
      </c>
      <c r="Q199" s="120">
        <f t="shared" si="6"/>
        <v>0.1567291312</v>
      </c>
      <c r="R199" s="121">
        <f>ABS('Prévisionnel Exploitation'!$B$6)/M199*15/1000</f>
        <v>122.9813665</v>
      </c>
      <c r="S199" s="121">
        <f>ABS('Prévisionnel Exploitation'!$B$6)/P199*'MC sur granulés'!$B$2/1000</f>
        <v>122.0628334</v>
      </c>
      <c r="T199" s="121">
        <f>(S199/('MC sur granulés'!$B$2/1000)*K199)/1000</f>
        <v>43.47599289</v>
      </c>
    </row>
    <row r="200" ht="13.5" customHeight="1">
      <c r="A200" s="118">
        <v>5.88000000000005</v>
      </c>
      <c r="B200" s="119">
        <f>ROUND(15*(A200/'MC sur granulés'!$B$3),2)</f>
        <v>3.82</v>
      </c>
      <c r="C200" s="126">
        <f t="shared" si="190"/>
        <v>8.52173913</v>
      </c>
      <c r="D200" s="127">
        <v>17.39</v>
      </c>
      <c r="E200" s="127">
        <v>15.32</v>
      </c>
      <c r="F200" s="127">
        <f t="shared" si="191"/>
        <v>-8.86826087</v>
      </c>
      <c r="G200" s="127">
        <f t="shared" si="192"/>
        <v>-6.79826087</v>
      </c>
      <c r="H200" s="128">
        <f t="shared" si="193"/>
        <v>0.5099632472</v>
      </c>
      <c r="I200" s="128">
        <f t="shared" si="194"/>
        <v>0.4437507095</v>
      </c>
      <c r="J200" s="119">
        <f t="shared" ref="J200:K200" si="208">A200/1.1</f>
        <v>5.345454545</v>
      </c>
      <c r="K200" s="119">
        <f t="shared" si="208"/>
        <v>3.472727273</v>
      </c>
      <c r="L200" s="118">
        <f>'MC sur granulés'!$C$9/1000*15</f>
        <v>4.5</v>
      </c>
      <c r="M200" s="119">
        <f t="shared" si="3"/>
        <v>0.8454545455</v>
      </c>
      <c r="N200" s="120">
        <f t="shared" si="4"/>
        <v>0.1581632653</v>
      </c>
      <c r="O200" s="119">
        <f>'MC sur granulés'!$C$10</f>
        <v>2.925</v>
      </c>
      <c r="P200" s="119">
        <f t="shared" si="5"/>
        <v>0.5477272727</v>
      </c>
      <c r="Q200" s="120">
        <f t="shared" si="6"/>
        <v>0.1581632653</v>
      </c>
      <c r="R200" s="121">
        <f>ABS('Prévisionnel Exploitation'!$B$6)/M200*15/1000</f>
        <v>121.6589862</v>
      </c>
      <c r="S200" s="121">
        <f>ABS('Prévisionnel Exploitation'!$B$6)/P200*'MC sur granulés'!$B$2/1000</f>
        <v>122.0628334</v>
      </c>
      <c r="T200" s="121">
        <f>(S200/('MC sur granulés'!$B$2/1000)*K200)/1000</f>
        <v>43.47599289</v>
      </c>
    </row>
    <row r="201" ht="13.5" customHeight="1">
      <c r="A201" s="118">
        <v>5.89000000000005</v>
      </c>
      <c r="B201" s="119">
        <f>ROUND(15*(A201/'MC sur granulés'!$B$3),2)</f>
        <v>3.83</v>
      </c>
      <c r="C201" s="126">
        <f t="shared" si="190"/>
        <v>8.536231884</v>
      </c>
      <c r="D201" s="127">
        <v>17.39</v>
      </c>
      <c r="E201" s="127">
        <v>15.32</v>
      </c>
      <c r="F201" s="127">
        <f t="shared" si="191"/>
        <v>-8.853768116</v>
      </c>
      <c r="G201" s="127">
        <f t="shared" si="192"/>
        <v>-6.783768116</v>
      </c>
      <c r="H201" s="128">
        <f t="shared" si="193"/>
        <v>0.5091298514</v>
      </c>
      <c r="I201" s="128">
        <f t="shared" si="194"/>
        <v>0.4428047073</v>
      </c>
      <c r="J201" s="119">
        <f t="shared" ref="J201:K201" si="209">A201/1.1</f>
        <v>5.354545455</v>
      </c>
      <c r="K201" s="119">
        <f t="shared" si="209"/>
        <v>3.481818182</v>
      </c>
      <c r="L201" s="118">
        <f>'MC sur granulés'!$C$9/1000*15</f>
        <v>4.5</v>
      </c>
      <c r="M201" s="119">
        <f t="shared" si="3"/>
        <v>0.8545454545</v>
      </c>
      <c r="N201" s="120">
        <f t="shared" si="4"/>
        <v>0.1595925297</v>
      </c>
      <c r="O201" s="119">
        <f>'MC sur granulés'!$C$10</f>
        <v>2.925</v>
      </c>
      <c r="P201" s="119">
        <f t="shared" si="5"/>
        <v>0.5568181818</v>
      </c>
      <c r="Q201" s="120">
        <f t="shared" si="6"/>
        <v>0.1595925297</v>
      </c>
      <c r="R201" s="121">
        <f>ABS('Prévisionnel Exploitation'!$B$6)/M201*15/1000</f>
        <v>120.3647416</v>
      </c>
      <c r="S201" s="121">
        <f>ABS('Prévisionnel Exploitation'!$B$6)/P201*'MC sur granulés'!$B$2/1000</f>
        <v>120.0699708</v>
      </c>
      <c r="T201" s="121">
        <f>(S201/('MC sur granulés'!$B$2/1000)*K201)/1000</f>
        <v>42.87813411</v>
      </c>
    </row>
    <row r="202" ht="13.5" customHeight="1">
      <c r="A202" s="118">
        <v>5.90000000000005</v>
      </c>
      <c r="B202" s="119">
        <f>ROUND(15*(A202/'MC sur granulés'!$B$3),2)</f>
        <v>3.84</v>
      </c>
      <c r="C202" s="126">
        <f t="shared" si="190"/>
        <v>8.550724638</v>
      </c>
      <c r="D202" s="127">
        <v>17.39</v>
      </c>
      <c r="E202" s="127">
        <v>15.32</v>
      </c>
      <c r="F202" s="127">
        <f t="shared" si="191"/>
        <v>-8.839275362</v>
      </c>
      <c r="G202" s="127">
        <f t="shared" si="192"/>
        <v>-6.769275362</v>
      </c>
      <c r="H202" s="128">
        <f t="shared" si="193"/>
        <v>0.5082964556</v>
      </c>
      <c r="I202" s="128">
        <f t="shared" si="194"/>
        <v>0.4418587051</v>
      </c>
      <c r="J202" s="119">
        <f t="shared" ref="J202:K202" si="210">A202/1.1</f>
        <v>5.363636364</v>
      </c>
      <c r="K202" s="119">
        <f t="shared" si="210"/>
        <v>3.490909091</v>
      </c>
      <c r="L202" s="118">
        <f>'MC sur granulés'!$C$9/1000*15</f>
        <v>4.5</v>
      </c>
      <c r="M202" s="119">
        <f t="shared" si="3"/>
        <v>0.8636363636</v>
      </c>
      <c r="N202" s="120">
        <f t="shared" si="4"/>
        <v>0.1610169492</v>
      </c>
      <c r="O202" s="119">
        <f>'MC sur granulés'!$C$10</f>
        <v>2.925</v>
      </c>
      <c r="P202" s="119">
        <f t="shared" si="5"/>
        <v>0.5659090909</v>
      </c>
      <c r="Q202" s="120">
        <f t="shared" si="6"/>
        <v>0.1610169492</v>
      </c>
      <c r="R202" s="121">
        <f>ABS('Prévisionnel Exploitation'!$B$6)/M202*15/1000</f>
        <v>119.0977444</v>
      </c>
      <c r="S202" s="121">
        <f>ABS('Prévisionnel Exploitation'!$B$6)/P202*'MC sur granulés'!$B$2/1000</f>
        <v>118.141136</v>
      </c>
      <c r="T202" s="121">
        <f>(S202/('MC sur granulés'!$B$2/1000)*K202)/1000</f>
        <v>42.29948365</v>
      </c>
    </row>
    <row r="203" ht="13.5" customHeight="1">
      <c r="A203" s="118">
        <v>5.91000000000005</v>
      </c>
      <c r="B203" s="119">
        <f>ROUND(15*(A203/'MC sur granulés'!$B$3),2)</f>
        <v>3.84</v>
      </c>
      <c r="C203" s="126">
        <f t="shared" si="190"/>
        <v>8.565217391</v>
      </c>
      <c r="D203" s="127">
        <v>17.39</v>
      </c>
      <c r="E203" s="127">
        <v>15.32</v>
      </c>
      <c r="F203" s="127">
        <f t="shared" si="191"/>
        <v>-8.824782609</v>
      </c>
      <c r="G203" s="127">
        <f t="shared" si="192"/>
        <v>-6.754782609</v>
      </c>
      <c r="H203" s="128">
        <f t="shared" si="193"/>
        <v>0.5074630597</v>
      </c>
      <c r="I203" s="128">
        <f t="shared" si="194"/>
        <v>0.4409127029</v>
      </c>
      <c r="J203" s="119">
        <f t="shared" ref="J203:K203" si="211">A203/1.1</f>
        <v>5.372727273</v>
      </c>
      <c r="K203" s="119">
        <f t="shared" si="211"/>
        <v>3.490909091</v>
      </c>
      <c r="L203" s="118">
        <f>'MC sur granulés'!$C$9/1000*15</f>
        <v>4.5</v>
      </c>
      <c r="M203" s="119">
        <f t="shared" si="3"/>
        <v>0.8727272727</v>
      </c>
      <c r="N203" s="120">
        <f t="shared" si="4"/>
        <v>0.1624365482</v>
      </c>
      <c r="O203" s="119">
        <f>'MC sur granulés'!$C$10</f>
        <v>2.925</v>
      </c>
      <c r="P203" s="119">
        <f t="shared" si="5"/>
        <v>0.5659090909</v>
      </c>
      <c r="Q203" s="120">
        <f t="shared" si="6"/>
        <v>0.1624365482</v>
      </c>
      <c r="R203" s="121">
        <f>ABS('Prévisionnel Exploitation'!$B$6)/M203*15/1000</f>
        <v>117.8571429</v>
      </c>
      <c r="S203" s="121">
        <f>ABS('Prévisionnel Exploitation'!$B$6)/P203*'MC sur granulés'!$B$2/1000</f>
        <v>118.141136</v>
      </c>
      <c r="T203" s="121">
        <f>(S203/('MC sur granulés'!$B$2/1000)*K203)/1000</f>
        <v>42.29948365</v>
      </c>
    </row>
    <row r="204" ht="13.5" customHeight="1">
      <c r="A204" s="118">
        <v>5.92000000000005</v>
      </c>
      <c r="B204" s="119">
        <f>ROUND(15*(A204/'MC sur granulés'!$B$3),2)</f>
        <v>3.85</v>
      </c>
      <c r="C204" s="126">
        <f t="shared" si="190"/>
        <v>8.579710145</v>
      </c>
      <c r="D204" s="127">
        <v>17.39</v>
      </c>
      <c r="E204" s="127">
        <v>15.32</v>
      </c>
      <c r="F204" s="127">
        <f t="shared" si="191"/>
        <v>-8.810289855</v>
      </c>
      <c r="G204" s="127">
        <f t="shared" si="192"/>
        <v>-6.740289855</v>
      </c>
      <c r="H204" s="128">
        <f t="shared" si="193"/>
        <v>0.5066296639</v>
      </c>
      <c r="I204" s="128">
        <f t="shared" si="194"/>
        <v>0.4399667007</v>
      </c>
      <c r="J204" s="119">
        <f t="shared" ref="J204:K204" si="212">A204/1.1</f>
        <v>5.381818182</v>
      </c>
      <c r="K204" s="119">
        <f t="shared" si="212"/>
        <v>3.5</v>
      </c>
      <c r="L204" s="118">
        <f>'MC sur granulés'!$C$9/1000*15</f>
        <v>4.5</v>
      </c>
      <c r="M204" s="119">
        <f t="shared" si="3"/>
        <v>0.8818181818</v>
      </c>
      <c r="N204" s="120">
        <f t="shared" si="4"/>
        <v>0.1638513514</v>
      </c>
      <c r="O204" s="119">
        <f>'MC sur granulés'!$C$10</f>
        <v>2.925</v>
      </c>
      <c r="P204" s="119">
        <f t="shared" si="5"/>
        <v>0.575</v>
      </c>
      <c r="Q204" s="120">
        <f t="shared" si="6"/>
        <v>0.1638513514</v>
      </c>
      <c r="R204" s="121">
        <f>ABS('Prévisionnel Exploitation'!$B$6)/M204*15/1000</f>
        <v>116.6421208</v>
      </c>
      <c r="S204" s="121">
        <f>ABS('Prévisionnel Exploitation'!$B$6)/P204*'MC sur granulés'!$B$2/1000</f>
        <v>116.2732919</v>
      </c>
      <c r="T204" s="121">
        <f>(S204/('MC sur granulés'!$B$2/1000)*K204)/1000</f>
        <v>41.73913043</v>
      </c>
    </row>
    <row r="205" ht="13.5" customHeight="1">
      <c r="A205" s="118">
        <v>5.93000000000005</v>
      </c>
      <c r="B205" s="119">
        <f>ROUND(15*(A205/'MC sur granulés'!$B$3),2)</f>
        <v>3.85</v>
      </c>
      <c r="C205" s="126">
        <f t="shared" si="190"/>
        <v>8.594202899</v>
      </c>
      <c r="D205" s="127">
        <v>17.39</v>
      </c>
      <c r="E205" s="127">
        <v>15.32</v>
      </c>
      <c r="F205" s="127">
        <f t="shared" si="191"/>
        <v>-8.795797101</v>
      </c>
      <c r="G205" s="127">
        <f t="shared" si="192"/>
        <v>-6.725797101</v>
      </c>
      <c r="H205" s="128">
        <f t="shared" si="193"/>
        <v>0.5057962681</v>
      </c>
      <c r="I205" s="128">
        <f t="shared" si="194"/>
        <v>0.4390206985</v>
      </c>
      <c r="J205" s="119">
        <f t="shared" ref="J205:K205" si="213">A205/1.1</f>
        <v>5.390909091</v>
      </c>
      <c r="K205" s="119">
        <f t="shared" si="213"/>
        <v>3.5</v>
      </c>
      <c r="L205" s="118">
        <f>'MC sur granulés'!$C$9/1000*15</f>
        <v>4.5</v>
      </c>
      <c r="M205" s="119">
        <f t="shared" si="3"/>
        <v>0.8909090909</v>
      </c>
      <c r="N205" s="120">
        <f t="shared" si="4"/>
        <v>0.1652613828</v>
      </c>
      <c r="O205" s="119">
        <f>'MC sur granulés'!$C$10</f>
        <v>2.925</v>
      </c>
      <c r="P205" s="119">
        <f t="shared" si="5"/>
        <v>0.575</v>
      </c>
      <c r="Q205" s="120">
        <f t="shared" si="6"/>
        <v>0.1652613828</v>
      </c>
      <c r="R205" s="121">
        <f>ABS('Prévisionnel Exploitation'!$B$6)/M205*15/1000</f>
        <v>115.451895</v>
      </c>
      <c r="S205" s="121">
        <f>ABS('Prévisionnel Exploitation'!$B$6)/P205*'MC sur granulés'!$B$2/1000</f>
        <v>116.2732919</v>
      </c>
      <c r="T205" s="121">
        <f>(S205/('MC sur granulés'!$B$2/1000)*K205)/1000</f>
        <v>41.73913043</v>
      </c>
    </row>
    <row r="206" ht="13.5" customHeight="1">
      <c r="A206" s="118">
        <v>5.94000000000005</v>
      </c>
      <c r="B206" s="119">
        <f>ROUND(15*(A206/'MC sur granulés'!$B$3),2)</f>
        <v>3.86</v>
      </c>
      <c r="C206" s="126">
        <f t="shared" si="190"/>
        <v>8.608695652</v>
      </c>
      <c r="D206" s="127">
        <v>17.39</v>
      </c>
      <c r="E206" s="127">
        <v>15.32</v>
      </c>
      <c r="F206" s="127">
        <f t="shared" si="191"/>
        <v>-8.781304348</v>
      </c>
      <c r="G206" s="127">
        <f t="shared" si="192"/>
        <v>-6.711304348</v>
      </c>
      <c r="H206" s="128">
        <f t="shared" si="193"/>
        <v>0.5049628722</v>
      </c>
      <c r="I206" s="128">
        <f t="shared" si="194"/>
        <v>0.4380746963</v>
      </c>
      <c r="J206" s="119">
        <f t="shared" ref="J206:K206" si="214">A206/1.1</f>
        <v>5.4</v>
      </c>
      <c r="K206" s="119">
        <f t="shared" si="214"/>
        <v>3.509090909</v>
      </c>
      <c r="L206" s="118">
        <f>'MC sur granulés'!$C$9/1000*15</f>
        <v>4.5</v>
      </c>
      <c r="M206" s="119">
        <f t="shared" si="3"/>
        <v>0.9</v>
      </c>
      <c r="N206" s="120">
        <f t="shared" si="4"/>
        <v>0.1666666667</v>
      </c>
      <c r="O206" s="119">
        <f>'MC sur granulés'!$C$10</f>
        <v>2.925</v>
      </c>
      <c r="P206" s="119">
        <f t="shared" si="5"/>
        <v>0.5840909091</v>
      </c>
      <c r="Q206" s="120">
        <f t="shared" si="6"/>
        <v>0.1666666667</v>
      </c>
      <c r="R206" s="121">
        <f>ABS('Prévisionnel Exploitation'!$B$6)/M206*15/1000</f>
        <v>114.2857143</v>
      </c>
      <c r="S206" s="121">
        <f>ABS('Prévisionnel Exploitation'!$B$6)/P206*'MC sur granulés'!$B$2/1000</f>
        <v>114.4635909</v>
      </c>
      <c r="T206" s="121">
        <f>(S206/('MC sur granulés'!$B$2/1000)*K206)/1000</f>
        <v>41.19622012</v>
      </c>
    </row>
    <row r="207" ht="13.5" customHeight="1">
      <c r="A207" s="118">
        <v>5.95000000000005</v>
      </c>
      <c r="B207" s="119">
        <f>ROUND(15*(A207/'MC sur granulés'!$B$3),2)</f>
        <v>3.87</v>
      </c>
      <c r="C207" s="126">
        <f t="shared" si="190"/>
        <v>8.623188406</v>
      </c>
      <c r="D207" s="127">
        <v>17.39</v>
      </c>
      <c r="E207" s="127">
        <v>15.32</v>
      </c>
      <c r="F207" s="127">
        <f t="shared" si="191"/>
        <v>-8.766811594</v>
      </c>
      <c r="G207" s="127">
        <f t="shared" si="192"/>
        <v>-6.696811594</v>
      </c>
      <c r="H207" s="128">
        <f t="shared" si="193"/>
        <v>0.5041294764</v>
      </c>
      <c r="I207" s="128">
        <f t="shared" si="194"/>
        <v>0.4371286941</v>
      </c>
      <c r="J207" s="119">
        <f t="shared" ref="J207:K207" si="215">A207/1.1</f>
        <v>5.409090909</v>
      </c>
      <c r="K207" s="119">
        <f t="shared" si="215"/>
        <v>3.518181818</v>
      </c>
      <c r="L207" s="118">
        <f>'MC sur granulés'!$C$9/1000*15</f>
        <v>4.5</v>
      </c>
      <c r="M207" s="119">
        <f t="shared" si="3"/>
        <v>0.9090909091</v>
      </c>
      <c r="N207" s="120">
        <f t="shared" si="4"/>
        <v>0.1680672269</v>
      </c>
      <c r="O207" s="119">
        <f>'MC sur granulés'!$C$10</f>
        <v>2.925</v>
      </c>
      <c r="P207" s="119">
        <f t="shared" si="5"/>
        <v>0.5931818182</v>
      </c>
      <c r="Q207" s="120">
        <f t="shared" si="6"/>
        <v>0.1680672269</v>
      </c>
      <c r="R207" s="121">
        <f>ABS('Prévisionnel Exploitation'!$B$6)/M207*15/1000</f>
        <v>113.1428571</v>
      </c>
      <c r="S207" s="121">
        <f>ABS('Prévisionnel Exploitation'!$B$6)/P207*'MC sur granulés'!$B$2/1000</f>
        <v>112.7093596</v>
      </c>
      <c r="T207" s="121">
        <f>(S207/('MC sur granulés'!$B$2/1000)*K207)/1000</f>
        <v>40.66995074</v>
      </c>
    </row>
    <row r="208" ht="13.5" customHeight="1">
      <c r="A208" s="118">
        <v>5.96000000000005</v>
      </c>
      <c r="B208" s="119">
        <f>ROUND(15*(A208/'MC sur granulés'!$B$3),2)</f>
        <v>3.87</v>
      </c>
      <c r="C208" s="126">
        <f t="shared" si="190"/>
        <v>8.637681159</v>
      </c>
      <c r="D208" s="127">
        <v>17.39</v>
      </c>
      <c r="E208" s="127">
        <v>15.32</v>
      </c>
      <c r="F208" s="127">
        <f t="shared" si="191"/>
        <v>-8.752318841</v>
      </c>
      <c r="G208" s="127">
        <f t="shared" si="192"/>
        <v>-6.682318841</v>
      </c>
      <c r="H208" s="128">
        <f t="shared" si="193"/>
        <v>0.5032960805</v>
      </c>
      <c r="I208" s="128">
        <f t="shared" si="194"/>
        <v>0.4361826919</v>
      </c>
      <c r="J208" s="119">
        <f t="shared" ref="J208:K208" si="216">A208/1.1</f>
        <v>5.418181818</v>
      </c>
      <c r="K208" s="119">
        <f t="shared" si="216"/>
        <v>3.518181818</v>
      </c>
      <c r="L208" s="118">
        <f>'MC sur granulés'!$C$9/1000*15</f>
        <v>4.5</v>
      </c>
      <c r="M208" s="119">
        <f t="shared" si="3"/>
        <v>0.9181818182</v>
      </c>
      <c r="N208" s="120">
        <f t="shared" si="4"/>
        <v>0.1694630872</v>
      </c>
      <c r="O208" s="119">
        <f>'MC sur granulés'!$C$10</f>
        <v>2.925</v>
      </c>
      <c r="P208" s="119">
        <f t="shared" si="5"/>
        <v>0.5931818182</v>
      </c>
      <c r="Q208" s="120">
        <f t="shared" si="6"/>
        <v>0.1694630872</v>
      </c>
      <c r="R208" s="121">
        <f>ABS('Prévisionnel Exploitation'!$B$6)/M208*15/1000</f>
        <v>112.0226308</v>
      </c>
      <c r="S208" s="121">
        <f>ABS('Prévisionnel Exploitation'!$B$6)/P208*'MC sur granulés'!$B$2/1000</f>
        <v>112.7093596</v>
      </c>
      <c r="T208" s="121">
        <f>(S208/('MC sur granulés'!$B$2/1000)*K208)/1000</f>
        <v>40.66995074</v>
      </c>
    </row>
    <row r="209" ht="13.5" customHeight="1">
      <c r="A209" s="118">
        <v>5.97000000000005</v>
      </c>
      <c r="B209" s="119">
        <f>ROUND(15*(A209/'MC sur granulés'!$B$3),2)</f>
        <v>3.88</v>
      </c>
      <c r="C209" s="126">
        <f t="shared" si="190"/>
        <v>8.652173913</v>
      </c>
      <c r="D209" s="127">
        <v>17.39</v>
      </c>
      <c r="E209" s="127">
        <v>15.32</v>
      </c>
      <c r="F209" s="127">
        <f t="shared" si="191"/>
        <v>-8.737826087</v>
      </c>
      <c r="G209" s="127">
        <f t="shared" si="192"/>
        <v>-6.667826087</v>
      </c>
      <c r="H209" s="128">
        <f t="shared" si="193"/>
        <v>0.5024626847</v>
      </c>
      <c r="I209" s="128">
        <f t="shared" si="194"/>
        <v>0.4352366897</v>
      </c>
      <c r="J209" s="119">
        <f t="shared" ref="J209:K209" si="217">A209/1.1</f>
        <v>5.427272727</v>
      </c>
      <c r="K209" s="119">
        <f t="shared" si="217"/>
        <v>3.527272727</v>
      </c>
      <c r="L209" s="118">
        <f>'MC sur granulés'!$C$9/1000*15</f>
        <v>4.5</v>
      </c>
      <c r="M209" s="119">
        <f t="shared" si="3"/>
        <v>0.9272727273</v>
      </c>
      <c r="N209" s="120">
        <f t="shared" si="4"/>
        <v>0.1708542714</v>
      </c>
      <c r="O209" s="119">
        <f>'MC sur granulés'!$C$10</f>
        <v>2.925</v>
      </c>
      <c r="P209" s="119">
        <f t="shared" si="5"/>
        <v>0.6022727273</v>
      </c>
      <c r="Q209" s="120">
        <f t="shared" si="6"/>
        <v>0.1708542714</v>
      </c>
      <c r="R209" s="121">
        <f>ABS('Prévisionnel Exploitation'!$B$6)/M209*15/1000</f>
        <v>110.9243697</v>
      </c>
      <c r="S209" s="121">
        <f>ABS('Prévisionnel Exploitation'!$B$6)/P209*'MC sur granulés'!$B$2/1000</f>
        <v>111.0080863</v>
      </c>
      <c r="T209" s="121">
        <f>(S209/('MC sur granulés'!$B$2/1000)*K209)/1000</f>
        <v>40.15956873</v>
      </c>
    </row>
    <row r="210" ht="13.5" customHeight="1">
      <c r="A210" s="118">
        <v>5.98000000000005</v>
      </c>
      <c r="B210" s="119">
        <f>ROUND(15*(A210/'MC sur granulés'!$B$3),2)</f>
        <v>3.89</v>
      </c>
      <c r="C210" s="126">
        <f t="shared" si="190"/>
        <v>8.666666667</v>
      </c>
      <c r="D210" s="127">
        <v>17.39</v>
      </c>
      <c r="E210" s="127">
        <v>15.32</v>
      </c>
      <c r="F210" s="127">
        <f t="shared" si="191"/>
        <v>-8.723333333</v>
      </c>
      <c r="G210" s="127">
        <f t="shared" si="192"/>
        <v>-6.653333333</v>
      </c>
      <c r="H210" s="128">
        <f t="shared" si="193"/>
        <v>0.5016292889</v>
      </c>
      <c r="I210" s="128">
        <f t="shared" si="194"/>
        <v>0.4342906876</v>
      </c>
      <c r="J210" s="119">
        <f t="shared" ref="J210:K210" si="218">A210/1.1</f>
        <v>5.436363636</v>
      </c>
      <c r="K210" s="119">
        <f t="shared" si="218"/>
        <v>3.536363636</v>
      </c>
      <c r="L210" s="118">
        <f>'MC sur granulés'!$C$9/1000*15</f>
        <v>4.5</v>
      </c>
      <c r="M210" s="119">
        <f t="shared" si="3"/>
        <v>0.9363636364</v>
      </c>
      <c r="N210" s="120">
        <f t="shared" si="4"/>
        <v>0.1722408027</v>
      </c>
      <c r="O210" s="119">
        <f>'MC sur granulés'!$C$10</f>
        <v>2.925</v>
      </c>
      <c r="P210" s="119">
        <f t="shared" si="5"/>
        <v>0.6113636364</v>
      </c>
      <c r="Q210" s="120">
        <f t="shared" si="6"/>
        <v>0.1722408027</v>
      </c>
      <c r="R210" s="121">
        <f>ABS('Prévisionnel Exploitation'!$B$6)/M210*15/1000</f>
        <v>109.8474341</v>
      </c>
      <c r="S210" s="121">
        <f>ABS('Prévisionnel Exploitation'!$B$6)/P210*'MC sur granulés'!$B$2/1000</f>
        <v>109.3574084</v>
      </c>
      <c r="T210" s="121">
        <f>(S210/('MC sur granulés'!$B$2/1000)*K210)/1000</f>
        <v>39.66436537</v>
      </c>
    </row>
    <row r="211" ht="13.5" customHeight="1">
      <c r="A211" s="118">
        <v>5.99000000000005</v>
      </c>
      <c r="B211" s="119">
        <f>ROUND(15*(A211/'MC sur granulés'!$B$3),2)</f>
        <v>3.89</v>
      </c>
      <c r="C211" s="126">
        <f t="shared" si="190"/>
        <v>8.68115942</v>
      </c>
      <c r="D211" s="127">
        <v>17.39</v>
      </c>
      <c r="E211" s="127">
        <v>15.32</v>
      </c>
      <c r="F211" s="127">
        <f t="shared" si="191"/>
        <v>-8.70884058</v>
      </c>
      <c r="G211" s="127">
        <f t="shared" si="192"/>
        <v>-6.63884058</v>
      </c>
      <c r="H211" s="128">
        <f t="shared" si="193"/>
        <v>0.500795893</v>
      </c>
      <c r="I211" s="128">
        <f t="shared" si="194"/>
        <v>0.4333446854</v>
      </c>
      <c r="J211" s="119">
        <f t="shared" ref="J211:K211" si="219">A211/1.1</f>
        <v>5.445454545</v>
      </c>
      <c r="K211" s="119">
        <f t="shared" si="219"/>
        <v>3.536363636</v>
      </c>
      <c r="L211" s="118">
        <f>'MC sur granulés'!$C$9/1000*15</f>
        <v>4.5</v>
      </c>
      <c r="M211" s="119">
        <f t="shared" si="3"/>
        <v>0.9454545455</v>
      </c>
      <c r="N211" s="120">
        <f t="shared" si="4"/>
        <v>0.1736227045</v>
      </c>
      <c r="O211" s="119">
        <f>'MC sur granulés'!$C$10</f>
        <v>2.925</v>
      </c>
      <c r="P211" s="119">
        <f t="shared" si="5"/>
        <v>0.6113636364</v>
      </c>
      <c r="Q211" s="120">
        <f t="shared" si="6"/>
        <v>0.1736227045</v>
      </c>
      <c r="R211" s="121">
        <f>ABS('Prévisionnel Exploitation'!$B$6)/M211*15/1000</f>
        <v>108.7912088</v>
      </c>
      <c r="S211" s="121">
        <f>ABS('Prévisionnel Exploitation'!$B$6)/P211*'MC sur granulés'!$B$2/1000</f>
        <v>109.3574084</v>
      </c>
      <c r="T211" s="121">
        <f>(S211/('MC sur granulés'!$B$2/1000)*K211)/1000</f>
        <v>39.66436537</v>
      </c>
    </row>
    <row r="212" ht="13.5" customHeight="1">
      <c r="A212" s="118">
        <v>6.00000000000005</v>
      </c>
      <c r="B212" s="119">
        <f>ROUND(15*(A212/'MC sur granulés'!$B$3),2)</f>
        <v>3.9</v>
      </c>
      <c r="C212" s="126">
        <f t="shared" si="190"/>
        <v>8.695652174</v>
      </c>
      <c r="D212" s="127">
        <v>17.39</v>
      </c>
      <c r="E212" s="127">
        <v>15.32</v>
      </c>
      <c r="F212" s="127">
        <f t="shared" si="191"/>
        <v>-8.694347826</v>
      </c>
      <c r="G212" s="127">
        <f t="shared" si="192"/>
        <v>-6.624347826</v>
      </c>
      <c r="H212" s="128">
        <f t="shared" si="193"/>
        <v>0.4999624972</v>
      </c>
      <c r="I212" s="128">
        <f t="shared" si="194"/>
        <v>0.4323986832</v>
      </c>
      <c r="J212" s="119">
        <f t="shared" ref="J212:K212" si="220">A212/1.1</f>
        <v>5.454545455</v>
      </c>
      <c r="K212" s="119">
        <f t="shared" si="220"/>
        <v>3.545454545</v>
      </c>
      <c r="L212" s="118">
        <f>'MC sur granulés'!$C$9/1000*15</f>
        <v>4.5</v>
      </c>
      <c r="M212" s="119">
        <f t="shared" si="3"/>
        <v>0.9545454545</v>
      </c>
      <c r="N212" s="120">
        <f t="shared" si="4"/>
        <v>0.175</v>
      </c>
      <c r="O212" s="119">
        <f>'MC sur granulés'!$C$10</f>
        <v>2.925</v>
      </c>
      <c r="P212" s="119">
        <f t="shared" si="5"/>
        <v>0.6204545455</v>
      </c>
      <c r="Q212" s="120">
        <f t="shared" si="6"/>
        <v>0.175</v>
      </c>
      <c r="R212" s="121">
        <f>ABS('Prévisionnel Exploitation'!$B$6)/M212*15/1000</f>
        <v>107.755102</v>
      </c>
      <c r="S212" s="121">
        <f>ABS('Prévisionnel Exploitation'!$B$6)/P212*'MC sur granulés'!$B$2/1000</f>
        <v>107.755102</v>
      </c>
      <c r="T212" s="121">
        <f>(S212/('MC sur granulés'!$B$2/1000)*K212)/1000</f>
        <v>39.18367347</v>
      </c>
    </row>
    <row r="213" ht="13.5" customHeight="1">
      <c r="A213" s="118">
        <v>6.01000000000005</v>
      </c>
      <c r="B213" s="119">
        <f>ROUND(15*(A213/'MC sur granulés'!$B$3),2)</f>
        <v>3.91</v>
      </c>
      <c r="C213" s="126">
        <f t="shared" si="190"/>
        <v>8.710144928</v>
      </c>
      <c r="D213" s="127">
        <v>17.39</v>
      </c>
      <c r="E213" s="127">
        <v>15.32</v>
      </c>
      <c r="F213" s="127">
        <f t="shared" si="191"/>
        <v>-8.679855072</v>
      </c>
      <c r="G213" s="127">
        <f t="shared" si="192"/>
        <v>-6.609855072</v>
      </c>
      <c r="H213" s="128">
        <f t="shared" si="193"/>
        <v>0.4991291013</v>
      </c>
      <c r="I213" s="128">
        <f t="shared" si="194"/>
        <v>0.431452681</v>
      </c>
      <c r="J213" s="119">
        <f t="shared" ref="J213:K213" si="221">A213/1.1</f>
        <v>5.463636364</v>
      </c>
      <c r="K213" s="119">
        <f t="shared" si="221"/>
        <v>3.554545455</v>
      </c>
      <c r="L213" s="118">
        <f>'MC sur granulés'!$C$9/1000*15</f>
        <v>4.5</v>
      </c>
      <c r="M213" s="119">
        <f t="shared" si="3"/>
        <v>0.9636363636</v>
      </c>
      <c r="N213" s="120">
        <f t="shared" si="4"/>
        <v>0.1763727121</v>
      </c>
      <c r="O213" s="119">
        <f>'MC sur granulés'!$C$10</f>
        <v>2.925</v>
      </c>
      <c r="P213" s="119">
        <f t="shared" si="5"/>
        <v>0.6295454545</v>
      </c>
      <c r="Q213" s="120">
        <f t="shared" si="6"/>
        <v>0.1763727121</v>
      </c>
      <c r="R213" s="121">
        <f>ABS('Prévisionnel Exploitation'!$B$6)/M213*15/1000</f>
        <v>106.7385445</v>
      </c>
      <c r="S213" s="121">
        <f>ABS('Prévisionnel Exploitation'!$B$6)/P213*'MC sur granulés'!$B$2/1000</f>
        <v>106.1990717</v>
      </c>
      <c r="T213" s="121">
        <f>(S213/('MC sur granulés'!$B$2/1000)*K213)/1000</f>
        <v>38.71686436</v>
      </c>
    </row>
    <row r="214" ht="13.5" customHeight="1">
      <c r="A214" s="118">
        <v>6.02000000000005</v>
      </c>
      <c r="B214" s="119">
        <f>ROUND(15*(A214/'MC sur granulés'!$B$3),2)</f>
        <v>3.91</v>
      </c>
      <c r="C214" s="126">
        <f t="shared" si="190"/>
        <v>8.724637681</v>
      </c>
      <c r="D214" s="127">
        <v>17.39</v>
      </c>
      <c r="E214" s="127">
        <v>15.32</v>
      </c>
      <c r="F214" s="127">
        <f t="shared" si="191"/>
        <v>-8.665362319</v>
      </c>
      <c r="G214" s="127">
        <f t="shared" si="192"/>
        <v>-6.595362319</v>
      </c>
      <c r="H214" s="128">
        <f t="shared" si="193"/>
        <v>0.4982957055</v>
      </c>
      <c r="I214" s="128">
        <f t="shared" si="194"/>
        <v>0.4305066788</v>
      </c>
      <c r="J214" s="119">
        <f t="shared" ref="J214:K214" si="222">A214/1.1</f>
        <v>5.472727273</v>
      </c>
      <c r="K214" s="119">
        <f t="shared" si="222"/>
        <v>3.554545455</v>
      </c>
      <c r="L214" s="118">
        <f>'MC sur granulés'!$C$9/1000*15</f>
        <v>4.5</v>
      </c>
      <c r="M214" s="119">
        <f t="shared" si="3"/>
        <v>0.9727272727</v>
      </c>
      <c r="N214" s="120">
        <f t="shared" si="4"/>
        <v>0.1777408638</v>
      </c>
      <c r="O214" s="119">
        <f>'MC sur granulés'!$C$10</f>
        <v>2.925</v>
      </c>
      <c r="P214" s="119">
        <f t="shared" si="5"/>
        <v>0.6295454545</v>
      </c>
      <c r="Q214" s="120">
        <f t="shared" si="6"/>
        <v>0.1777408638</v>
      </c>
      <c r="R214" s="121">
        <f>ABS('Prévisionnel Exploitation'!$B$6)/M214*15/1000</f>
        <v>105.740988</v>
      </c>
      <c r="S214" s="121">
        <f>ABS('Prévisionnel Exploitation'!$B$6)/P214*'MC sur granulés'!$B$2/1000</f>
        <v>106.1990717</v>
      </c>
      <c r="T214" s="121">
        <f>(S214/('MC sur granulés'!$B$2/1000)*K214)/1000</f>
        <v>38.71686436</v>
      </c>
    </row>
    <row r="215" ht="13.5" customHeight="1">
      <c r="A215" s="118">
        <v>6.03000000000005</v>
      </c>
      <c r="B215" s="119">
        <f>ROUND(15*(A215/'MC sur granulés'!$B$3),2)</f>
        <v>3.92</v>
      </c>
      <c r="C215" s="126">
        <f t="shared" si="190"/>
        <v>8.739130435</v>
      </c>
      <c r="D215" s="127">
        <v>17.39</v>
      </c>
      <c r="E215" s="127">
        <v>15.32</v>
      </c>
      <c r="F215" s="127">
        <f t="shared" si="191"/>
        <v>-8.650869565</v>
      </c>
      <c r="G215" s="127">
        <f t="shared" si="192"/>
        <v>-6.580869565</v>
      </c>
      <c r="H215" s="128">
        <f t="shared" si="193"/>
        <v>0.4974623097</v>
      </c>
      <c r="I215" s="128">
        <f t="shared" si="194"/>
        <v>0.4295606766</v>
      </c>
      <c r="J215" s="119">
        <f t="shared" ref="J215:K215" si="223">A215/1.1</f>
        <v>5.481818182</v>
      </c>
      <c r="K215" s="119">
        <f t="shared" si="223"/>
        <v>3.563636364</v>
      </c>
      <c r="L215" s="118">
        <f>'MC sur granulés'!$C$9/1000*15</f>
        <v>4.5</v>
      </c>
      <c r="M215" s="119">
        <f t="shared" si="3"/>
        <v>0.9818181818</v>
      </c>
      <c r="N215" s="120">
        <f t="shared" si="4"/>
        <v>0.1791044776</v>
      </c>
      <c r="O215" s="119">
        <f>'MC sur granulés'!$C$10</f>
        <v>2.925</v>
      </c>
      <c r="P215" s="119">
        <f t="shared" si="5"/>
        <v>0.6386363636</v>
      </c>
      <c r="Q215" s="120">
        <f t="shared" si="6"/>
        <v>0.1791044776</v>
      </c>
      <c r="R215" s="121">
        <f>ABS('Prévisionnel Exploitation'!$B$6)/M215*15/1000</f>
        <v>104.7619048</v>
      </c>
      <c r="S215" s="121">
        <f>ABS('Prévisionnel Exploitation'!$B$6)/P215*'MC sur granulés'!$B$2/1000</f>
        <v>104.6873411</v>
      </c>
      <c r="T215" s="121">
        <f>(S215/('MC sur granulés'!$B$2/1000)*K215)/1000</f>
        <v>38.2633452</v>
      </c>
    </row>
    <row r="216" ht="13.5" customHeight="1">
      <c r="A216" s="118">
        <v>6.04000000000005</v>
      </c>
      <c r="B216" s="119">
        <f>ROUND(15*(A216/'MC sur granulés'!$B$3),2)</f>
        <v>3.93</v>
      </c>
      <c r="C216" s="126">
        <f t="shared" si="190"/>
        <v>8.753623188</v>
      </c>
      <c r="D216" s="127">
        <v>17.39</v>
      </c>
      <c r="E216" s="127">
        <v>15.32</v>
      </c>
      <c r="F216" s="127">
        <f t="shared" si="191"/>
        <v>-8.636376812</v>
      </c>
      <c r="G216" s="127">
        <f t="shared" si="192"/>
        <v>-6.566376812</v>
      </c>
      <c r="H216" s="128">
        <f t="shared" si="193"/>
        <v>0.4966289138</v>
      </c>
      <c r="I216" s="128">
        <f t="shared" si="194"/>
        <v>0.4286146744</v>
      </c>
      <c r="J216" s="119">
        <f t="shared" ref="J216:K216" si="224">A216/1.1</f>
        <v>5.490909091</v>
      </c>
      <c r="K216" s="119">
        <f t="shared" si="224"/>
        <v>3.572727273</v>
      </c>
      <c r="L216" s="118">
        <f>'MC sur granulés'!$C$9/1000*15</f>
        <v>4.5</v>
      </c>
      <c r="M216" s="119">
        <f t="shared" si="3"/>
        <v>0.9909090909</v>
      </c>
      <c r="N216" s="120">
        <f t="shared" si="4"/>
        <v>0.1804635762</v>
      </c>
      <c r="O216" s="119">
        <f>'MC sur granulés'!$C$10</f>
        <v>2.925</v>
      </c>
      <c r="P216" s="119">
        <f t="shared" si="5"/>
        <v>0.6477272727</v>
      </c>
      <c r="Q216" s="120">
        <f t="shared" si="6"/>
        <v>0.1804635762</v>
      </c>
      <c r="R216" s="121">
        <f>ABS('Prévisionnel Exploitation'!$B$6)/M216*15/1000</f>
        <v>103.8007864</v>
      </c>
      <c r="S216" s="121">
        <f>ABS('Prévisionnel Exploitation'!$B$6)/P216*'MC sur granulés'!$B$2/1000</f>
        <v>103.2180451</v>
      </c>
      <c r="T216" s="121">
        <f>(S216/('MC sur granulés'!$B$2/1000)*K216)/1000</f>
        <v>37.82255639</v>
      </c>
    </row>
    <row r="217" ht="13.5" customHeight="1">
      <c r="A217" s="118">
        <v>6.05000000000005</v>
      </c>
      <c r="B217" s="119">
        <f>ROUND(15*(A217/'MC sur granulés'!$B$3),2)</f>
        <v>3.93</v>
      </c>
      <c r="C217" s="126">
        <f t="shared" si="190"/>
        <v>8.768115942</v>
      </c>
      <c r="D217" s="127">
        <v>17.39</v>
      </c>
      <c r="E217" s="127">
        <v>15.32</v>
      </c>
      <c r="F217" s="127">
        <f t="shared" si="191"/>
        <v>-8.621884058</v>
      </c>
      <c r="G217" s="127">
        <f t="shared" si="192"/>
        <v>-6.551884058</v>
      </c>
      <c r="H217" s="128">
        <f t="shared" si="193"/>
        <v>0.495795518</v>
      </c>
      <c r="I217" s="128">
        <f t="shared" si="194"/>
        <v>0.4276686722</v>
      </c>
      <c r="J217" s="119">
        <f t="shared" ref="J217:K217" si="225">A217/1.1</f>
        <v>5.5</v>
      </c>
      <c r="K217" s="119">
        <f t="shared" si="225"/>
        <v>3.572727273</v>
      </c>
      <c r="L217" s="118">
        <f>'MC sur granulés'!$C$9/1000*15</f>
        <v>4.5</v>
      </c>
      <c r="M217" s="119">
        <f t="shared" si="3"/>
        <v>1</v>
      </c>
      <c r="N217" s="120">
        <f t="shared" si="4"/>
        <v>0.1818181818</v>
      </c>
      <c r="O217" s="119">
        <f>'MC sur granulés'!$C$10</f>
        <v>2.925</v>
      </c>
      <c r="P217" s="119">
        <f t="shared" si="5"/>
        <v>0.6477272727</v>
      </c>
      <c r="Q217" s="120">
        <f t="shared" si="6"/>
        <v>0.1818181818</v>
      </c>
      <c r="R217" s="121">
        <f>ABS('Prévisionnel Exploitation'!$B$6)/M217*15/1000</f>
        <v>102.8571429</v>
      </c>
      <c r="S217" s="121">
        <f>ABS('Prévisionnel Exploitation'!$B$6)/P217*'MC sur granulés'!$B$2/1000</f>
        <v>103.2180451</v>
      </c>
      <c r="T217" s="121">
        <f>(S217/('MC sur granulés'!$B$2/1000)*K217)/1000</f>
        <v>37.82255639</v>
      </c>
    </row>
    <row r="218" ht="13.5" customHeight="1">
      <c r="A218" s="118">
        <v>6.06000000000005</v>
      </c>
      <c r="B218" s="119">
        <f>ROUND(15*(A218/'MC sur granulés'!$B$3),2)</f>
        <v>3.94</v>
      </c>
      <c r="C218" s="126">
        <f t="shared" si="190"/>
        <v>8.782608696</v>
      </c>
      <c r="D218" s="127">
        <v>17.39</v>
      </c>
      <c r="E218" s="127">
        <v>15.32</v>
      </c>
      <c r="F218" s="127">
        <f t="shared" si="191"/>
        <v>-8.607391304</v>
      </c>
      <c r="G218" s="127">
        <f t="shared" si="192"/>
        <v>-6.537391304</v>
      </c>
      <c r="H218" s="128">
        <f t="shared" si="193"/>
        <v>0.4949621222</v>
      </c>
      <c r="I218" s="128">
        <f t="shared" si="194"/>
        <v>0.42672267</v>
      </c>
      <c r="J218" s="119">
        <f t="shared" ref="J218:K218" si="226">A218/1.1</f>
        <v>5.509090909</v>
      </c>
      <c r="K218" s="119">
        <f t="shared" si="226"/>
        <v>3.581818182</v>
      </c>
      <c r="L218" s="118">
        <f>'MC sur granulés'!$C$9/1000*15</f>
        <v>4.5</v>
      </c>
      <c r="M218" s="119">
        <f t="shared" si="3"/>
        <v>1.009090909</v>
      </c>
      <c r="N218" s="120">
        <f t="shared" si="4"/>
        <v>0.1831683168</v>
      </c>
      <c r="O218" s="119">
        <f>'MC sur granulés'!$C$10</f>
        <v>2.925</v>
      </c>
      <c r="P218" s="119">
        <f t="shared" si="5"/>
        <v>0.6568181818</v>
      </c>
      <c r="Q218" s="120">
        <f t="shared" si="6"/>
        <v>0.1831683168</v>
      </c>
      <c r="R218" s="121">
        <f>ABS('Prévisionnel Exploitation'!$B$6)/M218*15/1000</f>
        <v>101.9305019</v>
      </c>
      <c r="S218" s="121">
        <f>ABS('Prévisionnel Exploitation'!$B$6)/P218*'MC sur granulés'!$B$2/1000</f>
        <v>101.7894217</v>
      </c>
      <c r="T218" s="121">
        <f>(S218/('MC sur granulés'!$B$2/1000)*K218)/1000</f>
        <v>37.39396935</v>
      </c>
    </row>
    <row r="219" ht="13.5" customHeight="1">
      <c r="A219" s="118">
        <v>6.07000000000005</v>
      </c>
      <c r="B219" s="119">
        <f>ROUND(15*(A219/'MC sur granulés'!$B$3),2)</f>
        <v>3.95</v>
      </c>
      <c r="C219" s="126">
        <f t="shared" si="190"/>
        <v>8.797101449</v>
      </c>
      <c r="D219" s="127">
        <v>17.39</v>
      </c>
      <c r="E219" s="127">
        <v>15.32</v>
      </c>
      <c r="F219" s="127">
        <f t="shared" si="191"/>
        <v>-8.592898551</v>
      </c>
      <c r="G219" s="127">
        <f t="shared" si="192"/>
        <v>-6.522898551</v>
      </c>
      <c r="H219" s="128">
        <f t="shared" si="193"/>
        <v>0.4941287263</v>
      </c>
      <c r="I219" s="128">
        <f t="shared" si="194"/>
        <v>0.4257766678</v>
      </c>
      <c r="J219" s="119">
        <f t="shared" ref="J219:K219" si="227">A219/1.1</f>
        <v>5.518181818</v>
      </c>
      <c r="K219" s="119">
        <f t="shared" si="227"/>
        <v>3.590909091</v>
      </c>
      <c r="L219" s="118">
        <f>'MC sur granulés'!$C$9/1000*15</f>
        <v>4.5</v>
      </c>
      <c r="M219" s="119">
        <f t="shared" si="3"/>
        <v>1.018181818</v>
      </c>
      <c r="N219" s="120">
        <f t="shared" si="4"/>
        <v>0.1845140033</v>
      </c>
      <c r="O219" s="119">
        <f>'MC sur granulés'!$C$10</f>
        <v>2.925</v>
      </c>
      <c r="P219" s="119">
        <f t="shared" si="5"/>
        <v>0.6659090909</v>
      </c>
      <c r="Q219" s="120">
        <f t="shared" si="6"/>
        <v>0.1845140033</v>
      </c>
      <c r="R219" s="121">
        <f>ABS('Prévisionnel Exploitation'!$B$6)/M219*15/1000</f>
        <v>101.0204082</v>
      </c>
      <c r="S219" s="121">
        <f>ABS('Prévisionnel Exploitation'!$B$6)/P219*'MC sur granulés'!$B$2/1000</f>
        <v>100.399805</v>
      </c>
      <c r="T219" s="121">
        <f>(S219/('MC sur granulés'!$B$2/1000)*K219)/1000</f>
        <v>36.97708435</v>
      </c>
    </row>
    <row r="220" ht="13.5" customHeight="1">
      <c r="A220" s="118">
        <v>6.08000000000005</v>
      </c>
      <c r="B220" s="119">
        <f>ROUND(15*(A220/'MC sur granulés'!$B$3),2)</f>
        <v>3.95</v>
      </c>
      <c r="C220" s="126">
        <f t="shared" si="190"/>
        <v>8.811594203</v>
      </c>
      <c r="D220" s="127">
        <v>17.39</v>
      </c>
      <c r="E220" s="127">
        <v>15.32</v>
      </c>
      <c r="F220" s="127">
        <f t="shared" si="191"/>
        <v>-8.578405797</v>
      </c>
      <c r="G220" s="127">
        <f t="shared" si="192"/>
        <v>-6.508405797</v>
      </c>
      <c r="H220" s="128">
        <f t="shared" si="193"/>
        <v>0.4932953305</v>
      </c>
      <c r="I220" s="128">
        <f t="shared" si="194"/>
        <v>0.4248306656</v>
      </c>
      <c r="J220" s="119">
        <f t="shared" ref="J220:K220" si="228">A220/1.1</f>
        <v>5.527272727</v>
      </c>
      <c r="K220" s="119">
        <f t="shared" si="228"/>
        <v>3.590909091</v>
      </c>
      <c r="L220" s="118">
        <f>'MC sur granulés'!$C$9/1000*15</f>
        <v>4.5</v>
      </c>
      <c r="M220" s="119">
        <f t="shared" si="3"/>
        <v>1.027272727</v>
      </c>
      <c r="N220" s="120">
        <f t="shared" si="4"/>
        <v>0.1858552632</v>
      </c>
      <c r="O220" s="119">
        <f>'MC sur granulés'!$C$10</f>
        <v>2.925</v>
      </c>
      <c r="P220" s="119">
        <f t="shared" si="5"/>
        <v>0.6659090909</v>
      </c>
      <c r="Q220" s="120">
        <f t="shared" si="6"/>
        <v>0.1858552632</v>
      </c>
      <c r="R220" s="121">
        <f>ABS('Prévisionnel Exploitation'!$B$6)/M220*15/1000</f>
        <v>100.1264223</v>
      </c>
      <c r="S220" s="121">
        <f>ABS('Prévisionnel Exploitation'!$B$6)/P220*'MC sur granulés'!$B$2/1000</f>
        <v>100.399805</v>
      </c>
      <c r="T220" s="121">
        <f>(S220/('MC sur granulés'!$B$2/1000)*K220)/1000</f>
        <v>36.97708435</v>
      </c>
    </row>
    <row r="221" ht="13.5" customHeight="1">
      <c r="A221" s="118">
        <v>6.09000000000005</v>
      </c>
      <c r="B221" s="119">
        <f>ROUND(15*(A221/'MC sur granulés'!$B$3),2)</f>
        <v>3.96</v>
      </c>
      <c r="C221" s="126">
        <f t="shared" si="190"/>
        <v>8.826086957</v>
      </c>
      <c r="D221" s="127">
        <v>17.39</v>
      </c>
      <c r="E221" s="127">
        <v>15.32</v>
      </c>
      <c r="F221" s="127">
        <f t="shared" si="191"/>
        <v>-8.563913043</v>
      </c>
      <c r="G221" s="127">
        <f t="shared" si="192"/>
        <v>-6.493913043</v>
      </c>
      <c r="H221" s="128">
        <f t="shared" si="193"/>
        <v>0.4924619346</v>
      </c>
      <c r="I221" s="128">
        <f t="shared" si="194"/>
        <v>0.4238846634</v>
      </c>
      <c r="J221" s="119">
        <f t="shared" ref="J221:K221" si="229">A221/1.1</f>
        <v>5.536363636</v>
      </c>
      <c r="K221" s="119">
        <f t="shared" si="229"/>
        <v>3.6</v>
      </c>
      <c r="L221" s="118">
        <f>'MC sur granulés'!$C$9/1000*15</f>
        <v>4.5</v>
      </c>
      <c r="M221" s="119">
        <f t="shared" si="3"/>
        <v>1.036363636</v>
      </c>
      <c r="N221" s="120">
        <f t="shared" si="4"/>
        <v>0.1871921182</v>
      </c>
      <c r="O221" s="119">
        <f>'MC sur granulés'!$C$10</f>
        <v>2.925</v>
      </c>
      <c r="P221" s="119">
        <f t="shared" si="5"/>
        <v>0.675</v>
      </c>
      <c r="Q221" s="120">
        <f t="shared" si="6"/>
        <v>0.1871921182</v>
      </c>
      <c r="R221" s="121">
        <f>ABS('Prévisionnel Exploitation'!$B$6)/M221*15/1000</f>
        <v>99.2481203</v>
      </c>
      <c r="S221" s="121">
        <f>ABS('Prévisionnel Exploitation'!$B$6)/P221*'MC sur granulés'!$B$2/1000</f>
        <v>99.04761905</v>
      </c>
      <c r="T221" s="121">
        <f>(S221/('MC sur granulés'!$B$2/1000)*K221)/1000</f>
        <v>36.57142857</v>
      </c>
    </row>
    <row r="222" ht="13.5" customHeight="1">
      <c r="A222" s="118">
        <v>6.10000000000005</v>
      </c>
      <c r="B222" s="119">
        <f>ROUND(15*(A222/'MC sur granulés'!$B$3),2)</f>
        <v>3.97</v>
      </c>
      <c r="C222" s="126">
        <f t="shared" si="190"/>
        <v>8.84057971</v>
      </c>
      <c r="D222" s="127">
        <v>17.39</v>
      </c>
      <c r="E222" s="127">
        <v>15.32</v>
      </c>
      <c r="F222" s="127">
        <f t="shared" si="191"/>
        <v>-8.54942029</v>
      </c>
      <c r="G222" s="127">
        <f t="shared" si="192"/>
        <v>-6.47942029</v>
      </c>
      <c r="H222" s="128">
        <f t="shared" si="193"/>
        <v>0.4916285388</v>
      </c>
      <c r="I222" s="128">
        <f t="shared" si="194"/>
        <v>0.4229386612</v>
      </c>
      <c r="J222" s="119">
        <f t="shared" ref="J222:K222" si="230">A222/1.1</f>
        <v>5.545454545</v>
      </c>
      <c r="K222" s="119">
        <f t="shared" si="230"/>
        <v>3.609090909</v>
      </c>
      <c r="L222" s="118">
        <f>'MC sur granulés'!$C$9/1000*15</f>
        <v>4.5</v>
      </c>
      <c r="M222" s="119">
        <f t="shared" si="3"/>
        <v>1.045454545</v>
      </c>
      <c r="N222" s="120">
        <f t="shared" si="4"/>
        <v>0.1885245902</v>
      </c>
      <c r="O222" s="119">
        <f>'MC sur granulés'!$C$10</f>
        <v>2.925</v>
      </c>
      <c r="P222" s="119">
        <f t="shared" si="5"/>
        <v>0.6840909091</v>
      </c>
      <c r="Q222" s="120">
        <f t="shared" si="6"/>
        <v>0.1885245902</v>
      </c>
      <c r="R222" s="121">
        <f>ABS('Prévisionnel Exploitation'!$B$6)/M222*15/1000</f>
        <v>98.38509317</v>
      </c>
      <c r="S222" s="121">
        <f>ABS('Prévisionnel Exploitation'!$B$6)/P222*'MC sur granulés'!$B$2/1000</f>
        <v>97.73137162</v>
      </c>
      <c r="T222" s="121">
        <f>(S222/('MC sur granulés'!$B$2/1000)*K222)/1000</f>
        <v>36.17655434</v>
      </c>
    </row>
    <row r="223" ht="13.5" customHeight="1">
      <c r="A223" s="118">
        <v>6.11000000000005</v>
      </c>
      <c r="B223" s="119">
        <f>ROUND(15*(A223/'MC sur granulés'!$B$3),2)</f>
        <v>3.97</v>
      </c>
      <c r="C223" s="126">
        <f t="shared" si="190"/>
        <v>8.855072464</v>
      </c>
      <c r="D223" s="127">
        <v>17.39</v>
      </c>
      <c r="E223" s="127">
        <v>15.32</v>
      </c>
      <c r="F223" s="127">
        <f t="shared" si="191"/>
        <v>-8.534927536</v>
      </c>
      <c r="G223" s="127">
        <f t="shared" si="192"/>
        <v>-6.464927536</v>
      </c>
      <c r="H223" s="128">
        <f t="shared" si="193"/>
        <v>0.490795143</v>
      </c>
      <c r="I223" s="128">
        <f t="shared" si="194"/>
        <v>0.421992659</v>
      </c>
      <c r="J223" s="119">
        <f t="shared" ref="J223:K223" si="231">A223/1.1</f>
        <v>5.554545455</v>
      </c>
      <c r="K223" s="119">
        <f t="shared" si="231"/>
        <v>3.609090909</v>
      </c>
      <c r="L223" s="118">
        <f>'MC sur granulés'!$C$9/1000*15</f>
        <v>4.5</v>
      </c>
      <c r="M223" s="119">
        <f t="shared" si="3"/>
        <v>1.054545455</v>
      </c>
      <c r="N223" s="120">
        <f t="shared" si="4"/>
        <v>0.1898527005</v>
      </c>
      <c r="O223" s="119">
        <f>'MC sur granulés'!$C$10</f>
        <v>2.925</v>
      </c>
      <c r="P223" s="119">
        <f t="shared" si="5"/>
        <v>0.6840909091</v>
      </c>
      <c r="Q223" s="120">
        <f t="shared" si="6"/>
        <v>0.1898527005</v>
      </c>
      <c r="R223" s="121">
        <f>ABS('Prévisionnel Exploitation'!$B$6)/M223*15/1000</f>
        <v>97.53694581</v>
      </c>
      <c r="S223" s="121">
        <f>ABS('Prévisionnel Exploitation'!$B$6)/P223*'MC sur granulés'!$B$2/1000</f>
        <v>97.73137162</v>
      </c>
      <c r="T223" s="121">
        <f>(S223/('MC sur granulés'!$B$2/1000)*K223)/1000</f>
        <v>36.17655434</v>
      </c>
    </row>
    <row r="224" ht="13.5" customHeight="1">
      <c r="A224" s="118">
        <v>6.12000000000005</v>
      </c>
      <c r="B224" s="119">
        <f>ROUND(15*(A224/'MC sur granulés'!$B$3),2)</f>
        <v>3.98</v>
      </c>
      <c r="C224" s="126">
        <f t="shared" si="190"/>
        <v>8.869565217</v>
      </c>
      <c r="D224" s="127">
        <v>17.39</v>
      </c>
      <c r="E224" s="127">
        <v>15.32</v>
      </c>
      <c r="F224" s="127">
        <f t="shared" si="191"/>
        <v>-8.520434783</v>
      </c>
      <c r="G224" s="127">
        <f t="shared" si="192"/>
        <v>-6.450434783</v>
      </c>
      <c r="H224" s="128">
        <f t="shared" si="193"/>
        <v>0.4899617471</v>
      </c>
      <c r="I224" s="128">
        <f t="shared" si="194"/>
        <v>0.4210466568</v>
      </c>
      <c r="J224" s="119">
        <f t="shared" ref="J224:K224" si="232">A224/1.1</f>
        <v>5.563636364</v>
      </c>
      <c r="K224" s="119">
        <f t="shared" si="232"/>
        <v>3.618181818</v>
      </c>
      <c r="L224" s="118">
        <f>'MC sur granulés'!$C$9/1000*15</f>
        <v>4.5</v>
      </c>
      <c r="M224" s="119">
        <f t="shared" si="3"/>
        <v>1.063636364</v>
      </c>
      <c r="N224" s="120">
        <f t="shared" si="4"/>
        <v>0.1911764706</v>
      </c>
      <c r="O224" s="119">
        <f>'MC sur granulés'!$C$10</f>
        <v>2.925</v>
      </c>
      <c r="P224" s="119">
        <f t="shared" si="5"/>
        <v>0.6931818182</v>
      </c>
      <c r="Q224" s="120">
        <f t="shared" si="6"/>
        <v>0.1911764706</v>
      </c>
      <c r="R224" s="121">
        <f>ABS('Prévisionnel Exploitation'!$B$6)/M224*15/1000</f>
        <v>96.7032967</v>
      </c>
      <c r="S224" s="121">
        <f>ABS('Prévisionnel Exploitation'!$B$6)/P224*'MC sur granulés'!$B$2/1000</f>
        <v>96.44964871</v>
      </c>
      <c r="T224" s="121">
        <f>(S224/('MC sur granulés'!$B$2/1000)*K224)/1000</f>
        <v>35.79203747</v>
      </c>
    </row>
    <row r="225" ht="13.5" customHeight="1">
      <c r="A225" s="118">
        <v>6.13000000000005</v>
      </c>
      <c r="B225" s="119">
        <f>ROUND(15*(A225/'MC sur granulés'!$B$3),2)</f>
        <v>3.98</v>
      </c>
      <c r="C225" s="126">
        <f t="shared" si="190"/>
        <v>8.884057971</v>
      </c>
      <c r="D225" s="127">
        <v>17.39</v>
      </c>
      <c r="E225" s="127">
        <v>15.32</v>
      </c>
      <c r="F225" s="127">
        <f t="shared" si="191"/>
        <v>-8.505942029</v>
      </c>
      <c r="G225" s="127">
        <f t="shared" si="192"/>
        <v>-6.435942029</v>
      </c>
      <c r="H225" s="128">
        <f t="shared" si="193"/>
        <v>0.4891283513</v>
      </c>
      <c r="I225" s="128">
        <f t="shared" si="194"/>
        <v>0.4201006546</v>
      </c>
      <c r="J225" s="119">
        <f t="shared" ref="J225:K225" si="233">A225/1.1</f>
        <v>5.572727273</v>
      </c>
      <c r="K225" s="119">
        <f t="shared" si="233"/>
        <v>3.618181818</v>
      </c>
      <c r="L225" s="118">
        <f>'MC sur granulés'!$C$9/1000*15</f>
        <v>4.5</v>
      </c>
      <c r="M225" s="119">
        <f t="shared" si="3"/>
        <v>1.072727273</v>
      </c>
      <c r="N225" s="120">
        <f t="shared" si="4"/>
        <v>0.1924959217</v>
      </c>
      <c r="O225" s="119">
        <f>'MC sur granulés'!$C$10</f>
        <v>2.925</v>
      </c>
      <c r="P225" s="119">
        <f t="shared" si="5"/>
        <v>0.6931818182</v>
      </c>
      <c r="Q225" s="120">
        <f t="shared" si="6"/>
        <v>0.1924959217</v>
      </c>
      <c r="R225" s="121">
        <f>ABS('Prévisionnel Exploitation'!$B$6)/M225*15/1000</f>
        <v>95.88377724</v>
      </c>
      <c r="S225" s="121">
        <f>ABS('Prévisionnel Exploitation'!$B$6)/P225*'MC sur granulés'!$B$2/1000</f>
        <v>96.44964871</v>
      </c>
      <c r="T225" s="121">
        <f>(S225/('MC sur granulés'!$B$2/1000)*K225)/1000</f>
        <v>35.79203747</v>
      </c>
    </row>
    <row r="226" ht="13.5" customHeight="1">
      <c r="A226" s="118">
        <v>6.14000000000005</v>
      </c>
      <c r="B226" s="119">
        <f>ROUND(15*(A226/'MC sur granulés'!$B$3),2)</f>
        <v>3.99</v>
      </c>
      <c r="C226" s="126">
        <f t="shared" si="190"/>
        <v>8.898550725</v>
      </c>
      <c r="D226" s="127">
        <v>17.39</v>
      </c>
      <c r="E226" s="127">
        <v>15.32</v>
      </c>
      <c r="F226" s="127">
        <f t="shared" si="191"/>
        <v>-8.491449275</v>
      </c>
      <c r="G226" s="127">
        <f t="shared" si="192"/>
        <v>-6.421449275</v>
      </c>
      <c r="H226" s="128">
        <f t="shared" si="193"/>
        <v>0.4882949555</v>
      </c>
      <c r="I226" s="128">
        <f t="shared" si="194"/>
        <v>0.4191546524</v>
      </c>
      <c r="J226" s="119">
        <f t="shared" ref="J226:K226" si="234">A226/1.1</f>
        <v>5.581818182</v>
      </c>
      <c r="K226" s="119">
        <f t="shared" si="234"/>
        <v>3.627272727</v>
      </c>
      <c r="L226" s="118">
        <f>'MC sur granulés'!$C$9/1000*15</f>
        <v>4.5</v>
      </c>
      <c r="M226" s="119">
        <f t="shared" si="3"/>
        <v>1.081818182</v>
      </c>
      <c r="N226" s="120">
        <f t="shared" si="4"/>
        <v>0.1938110749</v>
      </c>
      <c r="O226" s="119">
        <f>'MC sur granulés'!$C$10</f>
        <v>2.925</v>
      </c>
      <c r="P226" s="119">
        <f t="shared" si="5"/>
        <v>0.7022727273</v>
      </c>
      <c r="Q226" s="120">
        <f t="shared" si="6"/>
        <v>0.1938110749</v>
      </c>
      <c r="R226" s="121">
        <f>ABS('Prévisionnel Exploitation'!$B$6)/M226*15/1000</f>
        <v>95.07803121</v>
      </c>
      <c r="S226" s="121">
        <f>ABS('Prévisionnel Exploitation'!$B$6)/P226*'MC sur granulés'!$B$2/1000</f>
        <v>95.20110957</v>
      </c>
      <c r="T226" s="121">
        <f>(S226/('MC sur granulés'!$B$2/1000)*K226)/1000</f>
        <v>35.41747573</v>
      </c>
    </row>
    <row r="227" ht="13.5" customHeight="1">
      <c r="A227" s="118">
        <v>6.15000000000005</v>
      </c>
      <c r="B227" s="119">
        <f>ROUND(15*(A227/'MC sur granulés'!$B$3),2)</f>
        <v>4</v>
      </c>
      <c r="C227" s="126">
        <f t="shared" si="190"/>
        <v>8.913043478</v>
      </c>
      <c r="D227" s="127">
        <v>17.39</v>
      </c>
      <c r="E227" s="127">
        <v>15.32</v>
      </c>
      <c r="F227" s="127">
        <f t="shared" si="191"/>
        <v>-8.476956522</v>
      </c>
      <c r="G227" s="127">
        <f t="shared" si="192"/>
        <v>-6.406956522</v>
      </c>
      <c r="H227" s="128">
        <f t="shared" si="193"/>
        <v>0.4874615596</v>
      </c>
      <c r="I227" s="128">
        <f t="shared" si="194"/>
        <v>0.4182086502</v>
      </c>
      <c r="J227" s="119">
        <f t="shared" ref="J227:K227" si="235">A227/1.1</f>
        <v>5.590909091</v>
      </c>
      <c r="K227" s="119">
        <f t="shared" si="235"/>
        <v>3.636363636</v>
      </c>
      <c r="L227" s="118">
        <f>'MC sur granulés'!$C$9/1000*15</f>
        <v>4.5</v>
      </c>
      <c r="M227" s="119">
        <f t="shared" si="3"/>
        <v>1.090909091</v>
      </c>
      <c r="N227" s="120">
        <f t="shared" si="4"/>
        <v>0.1951219512</v>
      </c>
      <c r="O227" s="119">
        <f>'MC sur granulés'!$C$10</f>
        <v>2.925</v>
      </c>
      <c r="P227" s="119">
        <f t="shared" si="5"/>
        <v>0.7113636364</v>
      </c>
      <c r="Q227" s="120">
        <f t="shared" si="6"/>
        <v>0.1951219512</v>
      </c>
      <c r="R227" s="121">
        <f>ABS('Prévisionnel Exploitation'!$B$6)/M227*15/1000</f>
        <v>94.28571429</v>
      </c>
      <c r="S227" s="121">
        <f>ABS('Prévisionnel Exploitation'!$B$6)/P227*'MC sur granulés'!$B$2/1000</f>
        <v>93.98448197</v>
      </c>
      <c r="T227" s="121">
        <f>(S227/('MC sur granulés'!$B$2/1000)*K227)/1000</f>
        <v>35.05248745</v>
      </c>
    </row>
    <row r="228" ht="13.5" customHeight="1">
      <c r="A228" s="118">
        <v>6.16000000000005</v>
      </c>
      <c r="B228" s="119">
        <f>ROUND(15*(A228/'MC sur granulés'!$B$3),2)</f>
        <v>4</v>
      </c>
      <c r="C228" s="126">
        <f t="shared" si="190"/>
        <v>8.927536232</v>
      </c>
      <c r="D228" s="127">
        <v>17.39</v>
      </c>
      <c r="E228" s="127">
        <v>15.32</v>
      </c>
      <c r="F228" s="127">
        <f t="shared" si="191"/>
        <v>-8.462463768</v>
      </c>
      <c r="G228" s="127">
        <f t="shared" si="192"/>
        <v>-6.392463768</v>
      </c>
      <c r="H228" s="128">
        <f t="shared" si="193"/>
        <v>0.4866281638</v>
      </c>
      <c r="I228" s="128">
        <f t="shared" si="194"/>
        <v>0.417262648</v>
      </c>
      <c r="J228" s="119">
        <f t="shared" ref="J228:K228" si="236">A228/1.1</f>
        <v>5.6</v>
      </c>
      <c r="K228" s="119">
        <f t="shared" si="236"/>
        <v>3.636363636</v>
      </c>
      <c r="L228" s="118">
        <f>'MC sur granulés'!$C$9/1000*15</f>
        <v>4.5</v>
      </c>
      <c r="M228" s="119">
        <f t="shared" si="3"/>
        <v>1.1</v>
      </c>
      <c r="N228" s="120">
        <f t="shared" si="4"/>
        <v>0.1964285714</v>
      </c>
      <c r="O228" s="119">
        <f>'MC sur granulés'!$C$10</f>
        <v>2.925</v>
      </c>
      <c r="P228" s="119">
        <f t="shared" si="5"/>
        <v>0.7113636364</v>
      </c>
      <c r="Q228" s="120">
        <f t="shared" si="6"/>
        <v>0.1964285714</v>
      </c>
      <c r="R228" s="121">
        <f>ABS('Prévisionnel Exploitation'!$B$6)/M228*15/1000</f>
        <v>93.50649351</v>
      </c>
      <c r="S228" s="121">
        <f>ABS('Prévisionnel Exploitation'!$B$6)/P228*'MC sur granulés'!$B$2/1000</f>
        <v>93.98448197</v>
      </c>
      <c r="T228" s="121">
        <f>(S228/('MC sur granulés'!$B$2/1000)*K228)/1000</f>
        <v>35.05248745</v>
      </c>
    </row>
    <row r="229" ht="13.5" customHeight="1">
      <c r="A229" s="118">
        <v>6.17000000000005</v>
      </c>
      <c r="B229" s="119">
        <f>ROUND(15*(A229/'MC sur granulés'!$B$3),2)</f>
        <v>4.01</v>
      </c>
      <c r="C229" s="126">
        <f t="shared" si="190"/>
        <v>8.942028986</v>
      </c>
      <c r="D229" s="127">
        <v>17.39</v>
      </c>
      <c r="E229" s="127">
        <v>15.32</v>
      </c>
      <c r="F229" s="127">
        <f t="shared" si="191"/>
        <v>-8.447971014</v>
      </c>
      <c r="G229" s="127">
        <f t="shared" si="192"/>
        <v>-6.377971014</v>
      </c>
      <c r="H229" s="128">
        <f t="shared" si="193"/>
        <v>0.4857947679</v>
      </c>
      <c r="I229" s="128">
        <f t="shared" si="194"/>
        <v>0.4163166459</v>
      </c>
      <c r="J229" s="119">
        <f t="shared" ref="J229:K229" si="237">A229/1.1</f>
        <v>5.609090909</v>
      </c>
      <c r="K229" s="119">
        <f t="shared" si="237"/>
        <v>3.645454545</v>
      </c>
      <c r="L229" s="118">
        <f>'MC sur granulés'!$C$9/1000*15</f>
        <v>4.5</v>
      </c>
      <c r="M229" s="119">
        <f t="shared" si="3"/>
        <v>1.109090909</v>
      </c>
      <c r="N229" s="120">
        <f t="shared" si="4"/>
        <v>0.1977309562</v>
      </c>
      <c r="O229" s="119">
        <f>'MC sur granulés'!$C$10</f>
        <v>2.925</v>
      </c>
      <c r="P229" s="119">
        <f t="shared" si="5"/>
        <v>0.7204545455</v>
      </c>
      <c r="Q229" s="120">
        <f t="shared" si="6"/>
        <v>0.1977309562</v>
      </c>
      <c r="R229" s="121">
        <f>ABS('Prévisionnel Exploitation'!$B$6)/M229*15/1000</f>
        <v>92.74004684</v>
      </c>
      <c r="S229" s="121">
        <f>ABS('Prévisionnel Exploitation'!$B$6)/P229*'MC sur granulés'!$B$2/1000</f>
        <v>92.79855791</v>
      </c>
      <c r="T229" s="121">
        <f>(S229/('MC sur granulés'!$B$2/1000)*K229)/1000</f>
        <v>34.69671023</v>
      </c>
    </row>
    <row r="230" ht="13.5" customHeight="1">
      <c r="A230" s="118">
        <v>6.18000000000005</v>
      </c>
      <c r="B230" s="119">
        <f>ROUND(15*(A230/'MC sur granulés'!$B$3),2)</f>
        <v>4.02</v>
      </c>
      <c r="C230" s="126">
        <f t="shared" si="190"/>
        <v>8.956521739</v>
      </c>
      <c r="D230" s="127">
        <v>17.39</v>
      </c>
      <c r="E230" s="127">
        <v>15.32</v>
      </c>
      <c r="F230" s="127">
        <f t="shared" si="191"/>
        <v>-8.433478261</v>
      </c>
      <c r="G230" s="127">
        <f t="shared" si="192"/>
        <v>-6.363478261</v>
      </c>
      <c r="H230" s="128">
        <f t="shared" si="193"/>
        <v>0.4849613721</v>
      </c>
      <c r="I230" s="128">
        <f t="shared" si="194"/>
        <v>0.4153706437</v>
      </c>
      <c r="J230" s="119">
        <f t="shared" ref="J230:K230" si="238">A230/1.1</f>
        <v>5.618181818</v>
      </c>
      <c r="K230" s="119">
        <f t="shared" si="238"/>
        <v>3.654545455</v>
      </c>
      <c r="L230" s="118">
        <f>'MC sur granulés'!$C$9/1000*15</f>
        <v>4.5</v>
      </c>
      <c r="M230" s="119">
        <f t="shared" si="3"/>
        <v>1.118181818</v>
      </c>
      <c r="N230" s="120">
        <f t="shared" si="4"/>
        <v>0.1990291262</v>
      </c>
      <c r="O230" s="119">
        <f>'MC sur granulés'!$C$10</f>
        <v>2.925</v>
      </c>
      <c r="P230" s="119">
        <f t="shared" si="5"/>
        <v>0.7295454545</v>
      </c>
      <c r="Q230" s="120">
        <f t="shared" si="6"/>
        <v>0.1990291262</v>
      </c>
      <c r="R230" s="121">
        <f>ABS('Prévisionnel Exploitation'!$B$6)/M230*15/1000</f>
        <v>91.98606272</v>
      </c>
      <c r="S230" s="121">
        <f>ABS('Prévisionnel Exploitation'!$B$6)/P230*'MC sur granulés'!$B$2/1000</f>
        <v>91.64218959</v>
      </c>
      <c r="T230" s="121">
        <f>(S230/('MC sur granulés'!$B$2/1000)*K230)/1000</f>
        <v>34.34979973</v>
      </c>
    </row>
    <row r="231" ht="13.5" customHeight="1">
      <c r="A231" s="118">
        <v>6.19000000000005</v>
      </c>
      <c r="B231" s="119">
        <f>ROUND(15*(A231/'MC sur granulés'!$B$3),2)</f>
        <v>4.02</v>
      </c>
      <c r="C231" s="126">
        <f t="shared" si="190"/>
        <v>8.971014493</v>
      </c>
      <c r="D231" s="127">
        <v>17.39</v>
      </c>
      <c r="E231" s="127">
        <v>15.32</v>
      </c>
      <c r="F231" s="127">
        <f t="shared" si="191"/>
        <v>-8.418985507</v>
      </c>
      <c r="G231" s="127">
        <f t="shared" si="192"/>
        <v>-6.348985507</v>
      </c>
      <c r="H231" s="128">
        <f t="shared" si="193"/>
        <v>0.4841279763</v>
      </c>
      <c r="I231" s="128">
        <f t="shared" si="194"/>
        <v>0.4144246415</v>
      </c>
      <c r="J231" s="119">
        <f t="shared" ref="J231:K231" si="239">A231/1.1</f>
        <v>5.627272727</v>
      </c>
      <c r="K231" s="119">
        <f t="shared" si="239"/>
        <v>3.654545455</v>
      </c>
      <c r="L231" s="118">
        <f>'MC sur granulés'!$C$9/1000*15</f>
        <v>4.5</v>
      </c>
      <c r="M231" s="119">
        <f t="shared" si="3"/>
        <v>1.127272727</v>
      </c>
      <c r="N231" s="120">
        <f t="shared" si="4"/>
        <v>0.2003231018</v>
      </c>
      <c r="O231" s="119">
        <f>'MC sur granulés'!$C$10</f>
        <v>2.925</v>
      </c>
      <c r="P231" s="119">
        <f t="shared" si="5"/>
        <v>0.7295454545</v>
      </c>
      <c r="Q231" s="120">
        <f t="shared" si="6"/>
        <v>0.2003231018</v>
      </c>
      <c r="R231" s="121">
        <f>ABS('Prévisionnel Exploitation'!$B$6)/M231*15/1000</f>
        <v>91.24423963</v>
      </c>
      <c r="S231" s="121">
        <f>ABS('Prévisionnel Exploitation'!$B$6)/P231*'MC sur granulés'!$B$2/1000</f>
        <v>91.64218959</v>
      </c>
      <c r="T231" s="121">
        <f>(S231/('MC sur granulés'!$B$2/1000)*K231)/1000</f>
        <v>34.34979973</v>
      </c>
    </row>
    <row r="232" ht="13.5" customHeight="1">
      <c r="A232" s="118">
        <v>6.20000000000005</v>
      </c>
      <c r="B232" s="119">
        <f>ROUND(15*(A232/'MC sur granulés'!$B$3),2)</f>
        <v>4.03</v>
      </c>
      <c r="C232" s="126">
        <f t="shared" si="190"/>
        <v>8.985507246</v>
      </c>
      <c r="D232" s="127">
        <v>17.39</v>
      </c>
      <c r="E232" s="127">
        <v>15.32</v>
      </c>
      <c r="F232" s="127">
        <f t="shared" si="191"/>
        <v>-8.404492754</v>
      </c>
      <c r="G232" s="127">
        <f t="shared" si="192"/>
        <v>-6.334492754</v>
      </c>
      <c r="H232" s="128">
        <f t="shared" si="193"/>
        <v>0.4832945804</v>
      </c>
      <c r="I232" s="128">
        <f t="shared" si="194"/>
        <v>0.4134786393</v>
      </c>
      <c r="J232" s="119">
        <f t="shared" ref="J232:K232" si="240">A232/1.1</f>
        <v>5.636363636</v>
      </c>
      <c r="K232" s="119">
        <f t="shared" si="240"/>
        <v>3.663636364</v>
      </c>
      <c r="L232" s="118">
        <f>'MC sur granulés'!$C$9/1000*15</f>
        <v>4.5</v>
      </c>
      <c r="M232" s="119">
        <f t="shared" si="3"/>
        <v>1.136363636</v>
      </c>
      <c r="N232" s="120">
        <f t="shared" si="4"/>
        <v>0.2016129032</v>
      </c>
      <c r="O232" s="119">
        <f>'MC sur granulés'!$C$10</f>
        <v>2.925</v>
      </c>
      <c r="P232" s="119">
        <f t="shared" si="5"/>
        <v>0.7386363636</v>
      </c>
      <c r="Q232" s="120">
        <f t="shared" si="6"/>
        <v>0.2016129032</v>
      </c>
      <c r="R232" s="121">
        <f>ABS('Prévisionnel Exploitation'!$B$6)/M232*15/1000</f>
        <v>90.51428571</v>
      </c>
      <c r="S232" s="121">
        <f>ABS('Prévisionnel Exploitation'!$B$6)/P232*'MC sur granulés'!$B$2/1000</f>
        <v>90.51428571</v>
      </c>
      <c r="T232" s="121">
        <f>(S232/('MC sur granulés'!$B$2/1000)*K232)/1000</f>
        <v>34.01142857</v>
      </c>
    </row>
    <row r="233" ht="13.5" customHeight="1">
      <c r="A233" s="118">
        <v>6.21000000000005</v>
      </c>
      <c r="B233" s="119">
        <f>ROUND(15*(A233/'MC sur granulés'!$B$3),2)</f>
        <v>4.04</v>
      </c>
      <c r="C233" s="126">
        <f t="shared" si="190"/>
        <v>9</v>
      </c>
      <c r="D233" s="127">
        <v>17.39</v>
      </c>
      <c r="E233" s="127">
        <v>15.32</v>
      </c>
      <c r="F233" s="127">
        <f t="shared" si="191"/>
        <v>-8.39</v>
      </c>
      <c r="G233" s="127">
        <f t="shared" si="192"/>
        <v>-6.32</v>
      </c>
      <c r="H233" s="128">
        <f t="shared" si="193"/>
        <v>0.4824611846</v>
      </c>
      <c r="I233" s="128">
        <f t="shared" si="194"/>
        <v>0.4125326371</v>
      </c>
      <c r="J233" s="119">
        <f t="shared" ref="J233:K233" si="241">A233/1.1</f>
        <v>5.645454545</v>
      </c>
      <c r="K233" s="119">
        <f t="shared" si="241"/>
        <v>3.672727273</v>
      </c>
      <c r="L233" s="118">
        <f>'MC sur granulés'!$C$9/1000*15</f>
        <v>4.5</v>
      </c>
      <c r="M233" s="119">
        <f t="shared" si="3"/>
        <v>1.145454545</v>
      </c>
      <c r="N233" s="120">
        <f t="shared" si="4"/>
        <v>0.2028985507</v>
      </c>
      <c r="O233" s="119">
        <f>'MC sur granulés'!$C$10</f>
        <v>2.925</v>
      </c>
      <c r="P233" s="119">
        <f t="shared" si="5"/>
        <v>0.7477272727</v>
      </c>
      <c r="Q233" s="120">
        <f t="shared" si="6"/>
        <v>0.2028985507</v>
      </c>
      <c r="R233" s="121">
        <f>ABS('Prévisionnel Exploitation'!$B$6)/M233*15/1000</f>
        <v>89.79591837</v>
      </c>
      <c r="S233" s="121">
        <f>ABS('Prévisionnel Exploitation'!$B$6)/P233*'MC sur granulés'!$B$2/1000</f>
        <v>89.41380808</v>
      </c>
      <c r="T233" s="121">
        <f>(S233/('MC sur granulés'!$B$2/1000)*K233)/1000</f>
        <v>33.68128528</v>
      </c>
    </row>
    <row r="234" ht="13.5" customHeight="1">
      <c r="A234" s="118">
        <v>6.22000000000005</v>
      </c>
      <c r="B234" s="119">
        <f>ROUND(15*(A234/'MC sur granulés'!$B$3),2)</f>
        <v>4.04</v>
      </c>
      <c r="C234" s="126">
        <f t="shared" si="190"/>
        <v>9.014492754</v>
      </c>
      <c r="D234" s="127">
        <v>17.39</v>
      </c>
      <c r="E234" s="127">
        <v>15.32</v>
      </c>
      <c r="F234" s="127">
        <f t="shared" si="191"/>
        <v>-8.375507246</v>
      </c>
      <c r="G234" s="127">
        <f t="shared" si="192"/>
        <v>-6.305507246</v>
      </c>
      <c r="H234" s="128">
        <f t="shared" si="193"/>
        <v>0.4816277888</v>
      </c>
      <c r="I234" s="128">
        <f t="shared" si="194"/>
        <v>0.4115866349</v>
      </c>
      <c r="J234" s="119">
        <f t="shared" ref="J234:K234" si="242">A234/1.1</f>
        <v>5.654545455</v>
      </c>
      <c r="K234" s="119">
        <f t="shared" si="242"/>
        <v>3.672727273</v>
      </c>
      <c r="L234" s="118">
        <f>'MC sur granulés'!$C$9/1000*15</f>
        <v>4.5</v>
      </c>
      <c r="M234" s="119">
        <f t="shared" si="3"/>
        <v>1.154545455</v>
      </c>
      <c r="N234" s="120">
        <f t="shared" si="4"/>
        <v>0.2041800643</v>
      </c>
      <c r="O234" s="119">
        <f>'MC sur granulés'!$C$10</f>
        <v>2.925</v>
      </c>
      <c r="P234" s="119">
        <f t="shared" si="5"/>
        <v>0.7477272727</v>
      </c>
      <c r="Q234" s="120">
        <f t="shared" si="6"/>
        <v>0.2041800643</v>
      </c>
      <c r="R234" s="121">
        <f>ABS('Prévisionnel Exploitation'!$B$6)/M234*15/1000</f>
        <v>89.08886389</v>
      </c>
      <c r="S234" s="121">
        <f>ABS('Prévisionnel Exploitation'!$B$6)/P234*'MC sur granulés'!$B$2/1000</f>
        <v>89.41380808</v>
      </c>
      <c r="T234" s="121">
        <f>(S234/('MC sur granulés'!$B$2/1000)*K234)/1000</f>
        <v>33.68128528</v>
      </c>
    </row>
    <row r="235" ht="13.5" customHeight="1">
      <c r="A235" s="118">
        <v>6.23000000000005</v>
      </c>
      <c r="B235" s="119">
        <f>ROUND(15*(A235/'MC sur granulés'!$B$3),2)</f>
        <v>4.05</v>
      </c>
      <c r="C235" s="126">
        <f t="shared" si="190"/>
        <v>9.028985507</v>
      </c>
      <c r="D235" s="127">
        <v>17.39</v>
      </c>
      <c r="E235" s="127">
        <v>15.32</v>
      </c>
      <c r="F235" s="127">
        <f t="shared" si="191"/>
        <v>-8.361014493</v>
      </c>
      <c r="G235" s="127">
        <f t="shared" si="192"/>
        <v>-6.291014493</v>
      </c>
      <c r="H235" s="128">
        <f t="shared" si="193"/>
        <v>0.4807943929</v>
      </c>
      <c r="I235" s="128">
        <f t="shared" si="194"/>
        <v>0.4106406327</v>
      </c>
      <c r="J235" s="119">
        <f t="shared" ref="J235:K235" si="243">A235/1.1</f>
        <v>5.663636364</v>
      </c>
      <c r="K235" s="119">
        <f t="shared" si="243"/>
        <v>3.681818182</v>
      </c>
      <c r="L235" s="118">
        <f>'MC sur granulés'!$C$9/1000*15</f>
        <v>4.5</v>
      </c>
      <c r="M235" s="119">
        <f t="shared" si="3"/>
        <v>1.163636364</v>
      </c>
      <c r="N235" s="120">
        <f t="shared" si="4"/>
        <v>0.2054574639</v>
      </c>
      <c r="O235" s="119">
        <f>'MC sur granulés'!$C$10</f>
        <v>2.925</v>
      </c>
      <c r="P235" s="119">
        <f t="shared" si="5"/>
        <v>0.7568181818</v>
      </c>
      <c r="Q235" s="120">
        <f t="shared" si="6"/>
        <v>0.2054574639</v>
      </c>
      <c r="R235" s="121">
        <f>ABS('Prévisionnel Exploitation'!$B$6)/M235*15/1000</f>
        <v>88.39285714</v>
      </c>
      <c r="S235" s="121">
        <f>ABS('Prévisionnel Exploitation'!$B$6)/P235*'MC sur granulés'!$B$2/1000</f>
        <v>88.33976834</v>
      </c>
      <c r="T235" s="121">
        <f>(S235/('MC sur granulés'!$B$2/1000)*K235)/1000</f>
        <v>33.35907336</v>
      </c>
    </row>
    <row r="236" ht="13.5" customHeight="1">
      <c r="A236" s="118">
        <v>6.24000000000005</v>
      </c>
      <c r="B236" s="119">
        <f>ROUND(15*(A236/'MC sur granulés'!$B$3),2)</f>
        <v>4.06</v>
      </c>
      <c r="C236" s="126">
        <f t="shared" si="190"/>
        <v>9.043478261</v>
      </c>
      <c r="D236" s="127">
        <v>17.39</v>
      </c>
      <c r="E236" s="127">
        <v>15.32</v>
      </c>
      <c r="F236" s="127">
        <f t="shared" si="191"/>
        <v>-8.346521739</v>
      </c>
      <c r="G236" s="127">
        <f t="shared" si="192"/>
        <v>-6.276521739</v>
      </c>
      <c r="H236" s="128">
        <f t="shared" si="193"/>
        <v>0.4799609971</v>
      </c>
      <c r="I236" s="128">
        <f t="shared" si="194"/>
        <v>0.4096946305</v>
      </c>
      <c r="J236" s="119">
        <f t="shared" ref="J236:K236" si="244">A236/1.1</f>
        <v>5.672727273</v>
      </c>
      <c r="K236" s="119">
        <f t="shared" si="244"/>
        <v>3.690909091</v>
      </c>
      <c r="L236" s="118">
        <f>'MC sur granulés'!$C$9/1000*15</f>
        <v>4.5</v>
      </c>
      <c r="M236" s="119">
        <f t="shared" si="3"/>
        <v>1.172727273</v>
      </c>
      <c r="N236" s="120">
        <f t="shared" si="4"/>
        <v>0.2067307692</v>
      </c>
      <c r="O236" s="119">
        <f>'MC sur granulés'!$C$10</f>
        <v>2.925</v>
      </c>
      <c r="P236" s="119">
        <f t="shared" si="5"/>
        <v>0.7659090909</v>
      </c>
      <c r="Q236" s="120">
        <f t="shared" si="6"/>
        <v>0.2067307692</v>
      </c>
      <c r="R236" s="121">
        <f>ABS('Prévisionnel Exploitation'!$B$6)/M236*15/1000</f>
        <v>87.7076412</v>
      </c>
      <c r="S236" s="121">
        <f>ABS('Prévisionnel Exploitation'!$B$6)/P236*'MC sur granulés'!$B$2/1000</f>
        <v>87.2912251</v>
      </c>
      <c r="T236" s="121">
        <f>(S236/('MC sur granulés'!$B$2/1000)*K236)/1000</f>
        <v>33.04451039</v>
      </c>
    </row>
    <row r="237" ht="13.5" customHeight="1">
      <c r="A237" s="118">
        <v>6.25000000000005</v>
      </c>
      <c r="B237" s="119">
        <f>ROUND(15*(A237/'MC sur granulés'!$B$3),2)</f>
        <v>4.06</v>
      </c>
      <c r="C237" s="126">
        <f t="shared" si="190"/>
        <v>9.057971014</v>
      </c>
      <c r="D237" s="127">
        <v>17.39</v>
      </c>
      <c r="E237" s="127">
        <v>15.32</v>
      </c>
      <c r="F237" s="127">
        <f t="shared" si="191"/>
        <v>-8.332028986</v>
      </c>
      <c r="G237" s="127">
        <f t="shared" si="192"/>
        <v>-6.262028986</v>
      </c>
      <c r="H237" s="128">
        <f t="shared" si="193"/>
        <v>0.4791276012</v>
      </c>
      <c r="I237" s="128">
        <f t="shared" si="194"/>
        <v>0.4087486283</v>
      </c>
      <c r="J237" s="119">
        <f t="shared" ref="J237:K237" si="245">A237/1.1</f>
        <v>5.681818182</v>
      </c>
      <c r="K237" s="119">
        <f t="shared" si="245"/>
        <v>3.690909091</v>
      </c>
      <c r="L237" s="118">
        <f>'MC sur granulés'!$C$9/1000*15</f>
        <v>4.5</v>
      </c>
      <c r="M237" s="119">
        <f t="shared" si="3"/>
        <v>1.181818182</v>
      </c>
      <c r="N237" s="120">
        <f t="shared" si="4"/>
        <v>0.208</v>
      </c>
      <c r="O237" s="119">
        <f>'MC sur granulés'!$C$10</f>
        <v>2.925</v>
      </c>
      <c r="P237" s="119">
        <f t="shared" si="5"/>
        <v>0.7659090909</v>
      </c>
      <c r="Q237" s="120">
        <f t="shared" si="6"/>
        <v>0.208</v>
      </c>
      <c r="R237" s="121">
        <f>ABS('Prévisionnel Exploitation'!$B$6)/M237*15/1000</f>
        <v>87.03296703</v>
      </c>
      <c r="S237" s="121">
        <f>ABS('Prévisionnel Exploitation'!$B$6)/P237*'MC sur granulés'!$B$2/1000</f>
        <v>87.2912251</v>
      </c>
      <c r="T237" s="121">
        <f>(S237/('MC sur granulés'!$B$2/1000)*K237)/1000</f>
        <v>33.04451039</v>
      </c>
    </row>
    <row r="238" ht="13.5" customHeight="1">
      <c r="A238" s="118">
        <v>6.26000000000005</v>
      </c>
      <c r="B238" s="119">
        <f>ROUND(15*(A238/'MC sur granulés'!$B$3),2)</f>
        <v>4.07</v>
      </c>
      <c r="C238" s="126">
        <f t="shared" si="190"/>
        <v>9.072463768</v>
      </c>
      <c r="D238" s="127">
        <v>17.39</v>
      </c>
      <c r="E238" s="127">
        <v>15.32</v>
      </c>
      <c r="F238" s="127">
        <f t="shared" si="191"/>
        <v>-8.317536232</v>
      </c>
      <c r="G238" s="127">
        <f t="shared" si="192"/>
        <v>-6.247536232</v>
      </c>
      <c r="H238" s="128">
        <f t="shared" si="193"/>
        <v>0.4782942054</v>
      </c>
      <c r="I238" s="128">
        <f t="shared" si="194"/>
        <v>0.4078026261</v>
      </c>
      <c r="J238" s="119">
        <f t="shared" ref="J238:K238" si="246">A238/1.1</f>
        <v>5.690909091</v>
      </c>
      <c r="K238" s="119">
        <f t="shared" si="246"/>
        <v>3.7</v>
      </c>
      <c r="L238" s="118">
        <f>'MC sur granulés'!$C$9/1000*15</f>
        <v>4.5</v>
      </c>
      <c r="M238" s="119">
        <f t="shared" si="3"/>
        <v>1.190909091</v>
      </c>
      <c r="N238" s="120">
        <f t="shared" si="4"/>
        <v>0.2092651757</v>
      </c>
      <c r="O238" s="119">
        <f>'MC sur granulés'!$C$10</f>
        <v>2.925</v>
      </c>
      <c r="P238" s="119">
        <f t="shared" si="5"/>
        <v>0.775</v>
      </c>
      <c r="Q238" s="120">
        <f t="shared" si="6"/>
        <v>0.2092651757</v>
      </c>
      <c r="R238" s="121">
        <f>ABS('Prévisionnel Exploitation'!$B$6)/M238*15/1000</f>
        <v>86.36859324</v>
      </c>
      <c r="S238" s="121">
        <f>ABS('Prévisionnel Exploitation'!$B$6)/P238*'MC sur granulés'!$B$2/1000</f>
        <v>86.26728111</v>
      </c>
      <c r="T238" s="121">
        <f>(S238/('MC sur granulés'!$B$2/1000)*K238)/1000</f>
        <v>32.73732719</v>
      </c>
    </row>
    <row r="239" ht="13.5" customHeight="1">
      <c r="A239" s="118">
        <v>6.27000000000005</v>
      </c>
      <c r="B239" s="119">
        <f>ROUND(15*(A239/'MC sur granulés'!$B$3),2)</f>
        <v>4.08</v>
      </c>
      <c r="C239" s="126">
        <f t="shared" si="190"/>
        <v>9.086956522</v>
      </c>
      <c r="D239" s="127">
        <v>17.39</v>
      </c>
      <c r="E239" s="127">
        <v>15.32</v>
      </c>
      <c r="F239" s="127">
        <f t="shared" si="191"/>
        <v>-8.303043478</v>
      </c>
      <c r="G239" s="127">
        <f t="shared" si="192"/>
        <v>-6.233043478</v>
      </c>
      <c r="H239" s="128">
        <f t="shared" si="193"/>
        <v>0.4774608096</v>
      </c>
      <c r="I239" s="128">
        <f t="shared" si="194"/>
        <v>0.4068566239</v>
      </c>
      <c r="J239" s="119">
        <f t="shared" ref="J239:K239" si="247">A239/1.1</f>
        <v>5.7</v>
      </c>
      <c r="K239" s="119">
        <f t="shared" si="247"/>
        <v>3.709090909</v>
      </c>
      <c r="L239" s="118">
        <f>'MC sur granulés'!$C$9/1000*15</f>
        <v>4.5</v>
      </c>
      <c r="M239" s="119">
        <f t="shared" si="3"/>
        <v>1.2</v>
      </c>
      <c r="N239" s="120">
        <f t="shared" si="4"/>
        <v>0.2105263158</v>
      </c>
      <c r="O239" s="119">
        <f>'MC sur granulés'!$C$10</f>
        <v>2.925</v>
      </c>
      <c r="P239" s="119">
        <f t="shared" si="5"/>
        <v>0.7840909091</v>
      </c>
      <c r="Q239" s="120">
        <f t="shared" si="6"/>
        <v>0.2105263158</v>
      </c>
      <c r="R239" s="121">
        <f>ABS('Prévisionnel Exploitation'!$B$6)/M239*15/1000</f>
        <v>85.71428571</v>
      </c>
      <c r="S239" s="121">
        <f>ABS('Prévisionnel Exploitation'!$B$6)/P239*'MC sur granulés'!$B$2/1000</f>
        <v>85.26708075</v>
      </c>
      <c r="T239" s="121">
        <f>(S239/('MC sur granulés'!$B$2/1000)*K239)/1000</f>
        <v>32.43726708</v>
      </c>
    </row>
    <row r="240" ht="13.5" customHeight="1">
      <c r="A240" s="118">
        <v>6.28000000000005</v>
      </c>
      <c r="B240" s="119">
        <f>ROUND(15*(A240/'MC sur granulés'!$B$3),2)</f>
        <v>4.08</v>
      </c>
      <c r="C240" s="126">
        <f t="shared" si="190"/>
        <v>9.101449275</v>
      </c>
      <c r="D240" s="127">
        <v>17.39</v>
      </c>
      <c r="E240" s="127">
        <v>15.32</v>
      </c>
      <c r="F240" s="127">
        <f t="shared" si="191"/>
        <v>-8.288550725</v>
      </c>
      <c r="G240" s="127">
        <f t="shared" si="192"/>
        <v>-6.218550725</v>
      </c>
      <c r="H240" s="128">
        <f t="shared" si="193"/>
        <v>0.4766274137</v>
      </c>
      <c r="I240" s="128">
        <f t="shared" si="194"/>
        <v>0.4059106217</v>
      </c>
      <c r="J240" s="119">
        <f t="shared" ref="J240:K240" si="248">A240/1.1</f>
        <v>5.709090909</v>
      </c>
      <c r="K240" s="119">
        <f t="shared" si="248"/>
        <v>3.709090909</v>
      </c>
      <c r="L240" s="118">
        <f>'MC sur granulés'!$C$9/1000*15</f>
        <v>4.5</v>
      </c>
      <c r="M240" s="119">
        <f t="shared" si="3"/>
        <v>1.209090909</v>
      </c>
      <c r="N240" s="120">
        <f t="shared" si="4"/>
        <v>0.2117834395</v>
      </c>
      <c r="O240" s="119">
        <f>'MC sur granulés'!$C$10</f>
        <v>2.925</v>
      </c>
      <c r="P240" s="119">
        <f t="shared" si="5"/>
        <v>0.7840909091</v>
      </c>
      <c r="Q240" s="120">
        <f t="shared" si="6"/>
        <v>0.2117834395</v>
      </c>
      <c r="R240" s="121">
        <f>ABS('Prévisionnel Exploitation'!$B$6)/M240*15/1000</f>
        <v>85.0698174</v>
      </c>
      <c r="S240" s="121">
        <f>ABS('Prévisionnel Exploitation'!$B$6)/P240*'MC sur granulés'!$B$2/1000</f>
        <v>85.26708075</v>
      </c>
      <c r="T240" s="121">
        <f>(S240/('MC sur granulés'!$B$2/1000)*K240)/1000</f>
        <v>32.43726708</v>
      </c>
    </row>
    <row r="241" ht="13.5" customHeight="1">
      <c r="A241" s="118">
        <v>6.29000000000006</v>
      </c>
      <c r="B241" s="119">
        <f>ROUND(15*(A241/'MC sur granulés'!$B$3),2)</f>
        <v>4.09</v>
      </c>
      <c r="C241" s="126">
        <f t="shared" si="190"/>
        <v>9.115942029</v>
      </c>
      <c r="D241" s="127">
        <v>17.39</v>
      </c>
      <c r="E241" s="127">
        <v>15.32</v>
      </c>
      <c r="F241" s="127">
        <f t="shared" si="191"/>
        <v>-8.274057971</v>
      </c>
      <c r="G241" s="127">
        <f t="shared" si="192"/>
        <v>-6.204057971</v>
      </c>
      <c r="H241" s="128">
        <f t="shared" si="193"/>
        <v>0.4757940179</v>
      </c>
      <c r="I241" s="128">
        <f t="shared" si="194"/>
        <v>0.4049646195</v>
      </c>
      <c r="J241" s="119">
        <f t="shared" ref="J241:K241" si="249">A241/1.1</f>
        <v>5.718181818</v>
      </c>
      <c r="K241" s="119">
        <f t="shared" si="249"/>
        <v>3.718181818</v>
      </c>
      <c r="L241" s="118">
        <f>'MC sur granulés'!$C$9/1000*15</f>
        <v>4.5</v>
      </c>
      <c r="M241" s="119">
        <f t="shared" si="3"/>
        <v>1.218181818</v>
      </c>
      <c r="N241" s="120">
        <f t="shared" si="4"/>
        <v>0.213036566</v>
      </c>
      <c r="O241" s="119">
        <f>'MC sur granulés'!$C$10</f>
        <v>2.925</v>
      </c>
      <c r="P241" s="119">
        <f t="shared" si="5"/>
        <v>0.7931818182</v>
      </c>
      <c r="Q241" s="120">
        <f t="shared" si="6"/>
        <v>0.213036566</v>
      </c>
      <c r="R241" s="121">
        <f>ABS('Prévisionnel Exploitation'!$B$6)/M241*15/1000</f>
        <v>84.43496802</v>
      </c>
      <c r="S241" s="121">
        <f>ABS('Prévisionnel Exploitation'!$B$6)/P241*'MC sur granulés'!$B$2/1000</f>
        <v>84.28980761</v>
      </c>
      <c r="T241" s="121">
        <f>(S241/('MC sur granulés'!$B$2/1000)*K241)/1000</f>
        <v>32.14408514</v>
      </c>
    </row>
    <row r="242" ht="13.5" customHeight="1">
      <c r="A242" s="118">
        <v>6.30000000000006</v>
      </c>
      <c r="B242" s="119">
        <f>ROUND(15*(A242/'MC sur granulés'!$B$3),2)</f>
        <v>4.1</v>
      </c>
      <c r="C242" s="126">
        <f t="shared" si="190"/>
        <v>9.130434783</v>
      </c>
      <c r="D242" s="127">
        <v>17.39</v>
      </c>
      <c r="E242" s="127">
        <v>15.32</v>
      </c>
      <c r="F242" s="127">
        <f t="shared" si="191"/>
        <v>-8.259565217</v>
      </c>
      <c r="G242" s="127">
        <f t="shared" si="192"/>
        <v>-6.189565217</v>
      </c>
      <c r="H242" s="128">
        <f t="shared" si="193"/>
        <v>0.474960622</v>
      </c>
      <c r="I242" s="128">
        <f t="shared" si="194"/>
        <v>0.4040186173</v>
      </c>
      <c r="J242" s="119">
        <f t="shared" ref="J242:K242" si="250">A242/1.1</f>
        <v>5.727272727</v>
      </c>
      <c r="K242" s="119">
        <f t="shared" si="250"/>
        <v>3.727272727</v>
      </c>
      <c r="L242" s="118">
        <f>'MC sur granulés'!$C$9/1000*15</f>
        <v>4.5</v>
      </c>
      <c r="M242" s="119">
        <f t="shared" si="3"/>
        <v>1.227272727</v>
      </c>
      <c r="N242" s="120">
        <f t="shared" si="4"/>
        <v>0.2142857143</v>
      </c>
      <c r="O242" s="119">
        <f>'MC sur granulés'!$C$10</f>
        <v>2.925</v>
      </c>
      <c r="P242" s="119">
        <f t="shared" si="5"/>
        <v>0.8022727273</v>
      </c>
      <c r="Q242" s="120">
        <f t="shared" si="6"/>
        <v>0.2142857143</v>
      </c>
      <c r="R242" s="121">
        <f>ABS('Prévisionnel Exploitation'!$B$6)/M242*15/1000</f>
        <v>83.80952381</v>
      </c>
      <c r="S242" s="121">
        <f>ABS('Prévisionnel Exploitation'!$B$6)/P242*'MC sur granulés'!$B$2/1000</f>
        <v>83.33468231</v>
      </c>
      <c r="T242" s="121">
        <f>(S242/('MC sur granulés'!$B$2/1000)*K242)/1000</f>
        <v>31.85754755</v>
      </c>
    </row>
    <row r="243" ht="13.5" customHeight="1">
      <c r="A243" s="118">
        <v>6.31000000000006</v>
      </c>
      <c r="B243" s="119">
        <f>ROUND(15*(A243/'MC sur granulés'!$B$3),2)</f>
        <v>4.1</v>
      </c>
      <c r="C243" s="126">
        <f t="shared" si="190"/>
        <v>9.144927536</v>
      </c>
      <c r="D243" s="127">
        <v>17.39</v>
      </c>
      <c r="E243" s="127">
        <v>15.32</v>
      </c>
      <c r="F243" s="127">
        <f t="shared" si="191"/>
        <v>-8.245072464</v>
      </c>
      <c r="G243" s="127">
        <f t="shared" si="192"/>
        <v>-6.175072464</v>
      </c>
      <c r="H243" s="128">
        <f t="shared" si="193"/>
        <v>0.4741272262</v>
      </c>
      <c r="I243" s="128">
        <f t="shared" si="194"/>
        <v>0.4030726151</v>
      </c>
      <c r="J243" s="119">
        <f t="shared" ref="J243:K243" si="251">A243/1.1</f>
        <v>5.736363636</v>
      </c>
      <c r="K243" s="119">
        <f t="shared" si="251"/>
        <v>3.727272727</v>
      </c>
      <c r="L243" s="118">
        <f>'MC sur granulés'!$C$9/1000*15</f>
        <v>4.5</v>
      </c>
      <c r="M243" s="119">
        <f t="shared" si="3"/>
        <v>1.236363636</v>
      </c>
      <c r="N243" s="120">
        <f t="shared" si="4"/>
        <v>0.2155309033</v>
      </c>
      <c r="O243" s="119">
        <f>'MC sur granulés'!$C$10</f>
        <v>2.925</v>
      </c>
      <c r="P243" s="119">
        <f t="shared" si="5"/>
        <v>0.8022727273</v>
      </c>
      <c r="Q243" s="120">
        <f t="shared" si="6"/>
        <v>0.2155309033</v>
      </c>
      <c r="R243" s="121">
        <f>ABS('Prévisionnel Exploitation'!$B$6)/M243*15/1000</f>
        <v>83.19327731</v>
      </c>
      <c r="S243" s="121">
        <f>ABS('Prévisionnel Exploitation'!$B$6)/P243*'MC sur granulés'!$B$2/1000</f>
        <v>83.33468231</v>
      </c>
      <c r="T243" s="121">
        <f>(S243/('MC sur granulés'!$B$2/1000)*K243)/1000</f>
        <v>31.85754755</v>
      </c>
    </row>
    <row r="244" ht="13.5" customHeight="1">
      <c r="A244" s="118">
        <v>6.32000000000006</v>
      </c>
      <c r="B244" s="119">
        <f>ROUND(15*(A244/'MC sur granulés'!$B$3),2)</f>
        <v>4.11</v>
      </c>
      <c r="C244" s="126">
        <f t="shared" si="190"/>
        <v>9.15942029</v>
      </c>
      <c r="D244" s="127">
        <v>17.39</v>
      </c>
      <c r="E244" s="127">
        <v>15.32</v>
      </c>
      <c r="F244" s="127">
        <f t="shared" si="191"/>
        <v>-8.23057971</v>
      </c>
      <c r="G244" s="127">
        <f t="shared" si="192"/>
        <v>-6.16057971</v>
      </c>
      <c r="H244" s="128">
        <f t="shared" si="193"/>
        <v>0.4732938304</v>
      </c>
      <c r="I244" s="128">
        <f t="shared" si="194"/>
        <v>0.4021266129</v>
      </c>
      <c r="J244" s="119">
        <f t="shared" ref="J244:K244" si="252">A244/1.1</f>
        <v>5.745454545</v>
      </c>
      <c r="K244" s="119">
        <f t="shared" si="252"/>
        <v>3.736363636</v>
      </c>
      <c r="L244" s="118">
        <f>'MC sur granulés'!$C$9/1000*15</f>
        <v>4.5</v>
      </c>
      <c r="M244" s="119">
        <f t="shared" si="3"/>
        <v>1.245454545</v>
      </c>
      <c r="N244" s="120">
        <f t="shared" si="4"/>
        <v>0.2167721519</v>
      </c>
      <c r="O244" s="119">
        <f>'MC sur granulés'!$C$10</f>
        <v>2.925</v>
      </c>
      <c r="P244" s="119">
        <f t="shared" si="5"/>
        <v>0.8113636364</v>
      </c>
      <c r="Q244" s="120">
        <f t="shared" si="6"/>
        <v>0.2167721519</v>
      </c>
      <c r="R244" s="121">
        <f>ABS('Prévisionnel Exploitation'!$B$6)/M244*15/1000</f>
        <v>82.58602711</v>
      </c>
      <c r="S244" s="121">
        <f>ABS('Prévisionnel Exploitation'!$B$6)/P244*'MC sur granulés'!$B$2/1000</f>
        <v>82.40096038</v>
      </c>
      <c r="T244" s="121">
        <f>(S244/('MC sur granulés'!$B$2/1000)*K244)/1000</f>
        <v>31.57743097</v>
      </c>
    </row>
    <row r="245" ht="13.5" customHeight="1">
      <c r="A245" s="118">
        <v>6.33000000000006</v>
      </c>
      <c r="B245" s="119">
        <f>ROUND(15*(A245/'MC sur granulés'!$B$3),2)</f>
        <v>4.11</v>
      </c>
      <c r="C245" s="126">
        <f t="shared" si="190"/>
        <v>9.173913043</v>
      </c>
      <c r="D245" s="127">
        <v>17.39</v>
      </c>
      <c r="E245" s="127">
        <v>15.32</v>
      </c>
      <c r="F245" s="127">
        <f t="shared" si="191"/>
        <v>-8.216086957</v>
      </c>
      <c r="G245" s="127">
        <f t="shared" si="192"/>
        <v>-6.146086957</v>
      </c>
      <c r="H245" s="128">
        <f t="shared" si="193"/>
        <v>0.4724604345</v>
      </c>
      <c r="I245" s="128">
        <f t="shared" si="194"/>
        <v>0.4011806107</v>
      </c>
      <c r="J245" s="119">
        <f t="shared" ref="J245:K245" si="253">A245/1.1</f>
        <v>5.754545455</v>
      </c>
      <c r="K245" s="119">
        <f t="shared" si="253"/>
        <v>3.736363636</v>
      </c>
      <c r="L245" s="118">
        <f>'MC sur granulés'!$C$9/1000*15</f>
        <v>4.5</v>
      </c>
      <c r="M245" s="119">
        <f t="shared" si="3"/>
        <v>1.254545455</v>
      </c>
      <c r="N245" s="120">
        <f t="shared" si="4"/>
        <v>0.2180094787</v>
      </c>
      <c r="O245" s="119">
        <f>'MC sur granulés'!$C$10</f>
        <v>2.925</v>
      </c>
      <c r="P245" s="119">
        <f t="shared" si="5"/>
        <v>0.8113636364</v>
      </c>
      <c r="Q245" s="120">
        <f t="shared" si="6"/>
        <v>0.2180094787</v>
      </c>
      <c r="R245" s="121">
        <f>ABS('Prévisionnel Exploitation'!$B$6)/M245*15/1000</f>
        <v>81.98757764</v>
      </c>
      <c r="S245" s="121">
        <f>ABS('Prévisionnel Exploitation'!$B$6)/P245*'MC sur granulés'!$B$2/1000</f>
        <v>82.40096038</v>
      </c>
      <c r="T245" s="121">
        <f>(S245/('MC sur granulés'!$B$2/1000)*K245)/1000</f>
        <v>31.57743097</v>
      </c>
    </row>
    <row r="246" ht="13.5" customHeight="1">
      <c r="A246" s="118">
        <v>6.34000000000006</v>
      </c>
      <c r="B246" s="119">
        <f>ROUND(15*(A246/'MC sur granulés'!$B$3),2)</f>
        <v>4.12</v>
      </c>
      <c r="C246" s="126">
        <f t="shared" si="190"/>
        <v>9.188405797</v>
      </c>
      <c r="D246" s="127">
        <v>17.39</v>
      </c>
      <c r="E246" s="127">
        <v>15.32</v>
      </c>
      <c r="F246" s="127">
        <f t="shared" si="191"/>
        <v>-8.201594203</v>
      </c>
      <c r="G246" s="127">
        <f t="shared" si="192"/>
        <v>-6.131594203</v>
      </c>
      <c r="H246" s="128">
        <f t="shared" si="193"/>
        <v>0.4716270387</v>
      </c>
      <c r="I246" s="128">
        <f t="shared" si="194"/>
        <v>0.4002346085</v>
      </c>
      <c r="J246" s="119">
        <f t="shared" ref="J246:K246" si="254">A246/1.1</f>
        <v>5.763636364</v>
      </c>
      <c r="K246" s="119">
        <f t="shared" si="254"/>
        <v>3.745454545</v>
      </c>
      <c r="L246" s="118">
        <f>'MC sur granulés'!$C$9/1000*15</f>
        <v>4.5</v>
      </c>
      <c r="M246" s="119">
        <f t="shared" si="3"/>
        <v>1.263636364</v>
      </c>
      <c r="N246" s="120">
        <f t="shared" si="4"/>
        <v>0.2192429022</v>
      </c>
      <c r="O246" s="119">
        <f>'MC sur granulés'!$C$10</f>
        <v>2.925</v>
      </c>
      <c r="P246" s="119">
        <f t="shared" si="5"/>
        <v>0.8204545455</v>
      </c>
      <c r="Q246" s="120">
        <f t="shared" si="6"/>
        <v>0.2192429022</v>
      </c>
      <c r="R246" s="121">
        <f>ABS('Prévisionnel Exploitation'!$B$6)/M246*15/1000</f>
        <v>81.39773895</v>
      </c>
      <c r="S246" s="121">
        <f>ABS('Prévisionnel Exploitation'!$B$6)/P246*'MC sur granulés'!$B$2/1000</f>
        <v>81.48793035</v>
      </c>
      <c r="T246" s="121">
        <f>(S246/('MC sur granulés'!$B$2/1000)*K246)/1000</f>
        <v>31.30352196</v>
      </c>
    </row>
    <row r="247" ht="13.5" customHeight="1">
      <c r="A247" s="118">
        <v>6.35000000000006</v>
      </c>
      <c r="B247" s="119">
        <f>ROUND(15*(A247/'MC sur granulés'!$B$3),2)</f>
        <v>4.13</v>
      </c>
      <c r="C247" s="126">
        <f t="shared" si="190"/>
        <v>9.202898551</v>
      </c>
      <c r="D247" s="127">
        <v>17.39</v>
      </c>
      <c r="E247" s="127">
        <v>15.32</v>
      </c>
      <c r="F247" s="127">
        <f t="shared" si="191"/>
        <v>-8.187101449</v>
      </c>
      <c r="G247" s="127">
        <f t="shared" si="192"/>
        <v>-6.117101449</v>
      </c>
      <c r="H247" s="128">
        <f t="shared" si="193"/>
        <v>0.4707936429</v>
      </c>
      <c r="I247" s="128">
        <f t="shared" si="194"/>
        <v>0.3992886063</v>
      </c>
      <c r="J247" s="119">
        <f t="shared" ref="J247:K247" si="255">A247/1.1</f>
        <v>5.772727273</v>
      </c>
      <c r="K247" s="119">
        <f t="shared" si="255"/>
        <v>3.754545455</v>
      </c>
      <c r="L247" s="118">
        <f>'MC sur granulés'!$C$9/1000*15</f>
        <v>4.5</v>
      </c>
      <c r="M247" s="119">
        <f t="shared" si="3"/>
        <v>1.272727273</v>
      </c>
      <c r="N247" s="120">
        <f t="shared" si="4"/>
        <v>0.2204724409</v>
      </c>
      <c r="O247" s="119">
        <f>'MC sur granulés'!$C$10</f>
        <v>2.925</v>
      </c>
      <c r="P247" s="119">
        <f t="shared" si="5"/>
        <v>0.8295454545</v>
      </c>
      <c r="Q247" s="120">
        <f t="shared" si="6"/>
        <v>0.2204724409</v>
      </c>
      <c r="R247" s="121">
        <f>ABS('Prévisionnel Exploitation'!$B$6)/M247*15/1000</f>
        <v>80.81632653</v>
      </c>
      <c r="S247" s="121">
        <f>ABS('Prévisionnel Exploitation'!$B$6)/P247*'MC sur granulés'!$B$2/1000</f>
        <v>80.59491194</v>
      </c>
      <c r="T247" s="121">
        <f>(S247/('MC sur granulés'!$B$2/1000)*K247)/1000</f>
        <v>31.03561644</v>
      </c>
    </row>
    <row r="248" ht="13.5" customHeight="1">
      <c r="A248" s="118">
        <v>6.36000000000006</v>
      </c>
      <c r="B248" s="119">
        <f>ROUND(15*(A248/'MC sur granulés'!$B$3),2)</f>
        <v>4.13</v>
      </c>
      <c r="C248" s="126">
        <f t="shared" si="190"/>
        <v>9.217391304</v>
      </c>
      <c r="D248" s="127">
        <v>17.39</v>
      </c>
      <c r="E248" s="127">
        <v>15.32</v>
      </c>
      <c r="F248" s="127">
        <f t="shared" si="191"/>
        <v>-8.172608696</v>
      </c>
      <c r="G248" s="127">
        <f t="shared" si="192"/>
        <v>-6.102608696</v>
      </c>
      <c r="H248" s="128">
        <f t="shared" si="193"/>
        <v>0.469960247</v>
      </c>
      <c r="I248" s="128">
        <f t="shared" si="194"/>
        <v>0.3983426042</v>
      </c>
      <c r="J248" s="119">
        <f t="shared" ref="J248:K248" si="256">A248/1.1</f>
        <v>5.781818182</v>
      </c>
      <c r="K248" s="119">
        <f t="shared" si="256"/>
        <v>3.754545455</v>
      </c>
      <c r="L248" s="118">
        <f>'MC sur granulés'!$C$9/1000*15</f>
        <v>4.5</v>
      </c>
      <c r="M248" s="119">
        <f t="shared" si="3"/>
        <v>1.281818182</v>
      </c>
      <c r="N248" s="120">
        <f t="shared" si="4"/>
        <v>0.2216981132</v>
      </c>
      <c r="O248" s="119">
        <f>'MC sur granulés'!$C$10</f>
        <v>2.925</v>
      </c>
      <c r="P248" s="119">
        <f t="shared" si="5"/>
        <v>0.8295454545</v>
      </c>
      <c r="Q248" s="120">
        <f t="shared" si="6"/>
        <v>0.2216981132</v>
      </c>
      <c r="R248" s="121">
        <f>ABS('Prévisionnel Exploitation'!$B$6)/M248*15/1000</f>
        <v>80.24316109</v>
      </c>
      <c r="S248" s="121">
        <f>ABS('Prévisionnel Exploitation'!$B$6)/P248*'MC sur granulés'!$B$2/1000</f>
        <v>80.59491194</v>
      </c>
      <c r="T248" s="121">
        <f>(S248/('MC sur granulés'!$B$2/1000)*K248)/1000</f>
        <v>31.03561644</v>
      </c>
    </row>
    <row r="249" ht="13.5" customHeight="1">
      <c r="A249" s="118">
        <v>6.37000000000006</v>
      </c>
      <c r="B249" s="119">
        <f>ROUND(15*(A249/'MC sur granulés'!$B$3),2)</f>
        <v>4.14</v>
      </c>
      <c r="C249" s="126">
        <f t="shared" si="190"/>
        <v>9.231884058</v>
      </c>
      <c r="D249" s="127">
        <v>17.39</v>
      </c>
      <c r="E249" s="127">
        <v>15.32</v>
      </c>
      <c r="F249" s="127">
        <f t="shared" si="191"/>
        <v>-8.158115942</v>
      </c>
      <c r="G249" s="127">
        <f t="shared" si="192"/>
        <v>-6.088115942</v>
      </c>
      <c r="H249" s="128">
        <f t="shared" si="193"/>
        <v>0.4691268512</v>
      </c>
      <c r="I249" s="128">
        <f t="shared" si="194"/>
        <v>0.397396602</v>
      </c>
      <c r="J249" s="119">
        <f t="shared" ref="J249:K249" si="257">A249/1.1</f>
        <v>5.790909091</v>
      </c>
      <c r="K249" s="119">
        <f t="shared" si="257"/>
        <v>3.763636364</v>
      </c>
      <c r="L249" s="118">
        <f>'MC sur granulés'!$C$9/1000*15</f>
        <v>4.5</v>
      </c>
      <c r="M249" s="119">
        <f t="shared" si="3"/>
        <v>1.290909091</v>
      </c>
      <c r="N249" s="120">
        <f t="shared" si="4"/>
        <v>0.2229199372</v>
      </c>
      <c r="O249" s="119">
        <f>'MC sur granulés'!$C$10</f>
        <v>2.925</v>
      </c>
      <c r="P249" s="119">
        <f t="shared" si="5"/>
        <v>0.8386363636</v>
      </c>
      <c r="Q249" s="120">
        <f t="shared" si="6"/>
        <v>0.2229199372</v>
      </c>
      <c r="R249" s="121">
        <f>ABS('Prévisionnel Exploitation'!$B$6)/M249*15/1000</f>
        <v>79.67806841</v>
      </c>
      <c r="S249" s="121">
        <f>ABS('Prévisionnel Exploitation'!$B$6)/P249*'MC sur granulés'!$B$2/1000</f>
        <v>79.72125436</v>
      </c>
      <c r="T249" s="121">
        <f>(S249/('MC sur granulés'!$B$2/1000)*K249)/1000</f>
        <v>30.77351916</v>
      </c>
    </row>
    <row r="250" ht="13.5" customHeight="1">
      <c r="A250" s="118">
        <v>6.38000000000006</v>
      </c>
      <c r="B250" s="119">
        <f>ROUND(15*(A250/'MC sur granulés'!$B$3),2)</f>
        <v>4.15</v>
      </c>
      <c r="C250" s="126">
        <f t="shared" si="190"/>
        <v>9.246376812</v>
      </c>
      <c r="D250" s="127">
        <v>17.39</v>
      </c>
      <c r="E250" s="127">
        <v>15.32</v>
      </c>
      <c r="F250" s="127">
        <f t="shared" si="191"/>
        <v>-8.143623188</v>
      </c>
      <c r="G250" s="127">
        <f t="shared" si="192"/>
        <v>-6.073623188</v>
      </c>
      <c r="H250" s="128">
        <f t="shared" si="193"/>
        <v>0.4682934553</v>
      </c>
      <c r="I250" s="128">
        <f t="shared" si="194"/>
        <v>0.3964505998</v>
      </c>
      <c r="J250" s="119">
        <f t="shared" ref="J250:K250" si="258">A250/1.1</f>
        <v>5.8</v>
      </c>
      <c r="K250" s="119">
        <f t="shared" si="258"/>
        <v>3.772727273</v>
      </c>
      <c r="L250" s="118">
        <f>'MC sur granulés'!$C$9/1000*15</f>
        <v>4.5</v>
      </c>
      <c r="M250" s="119">
        <f t="shared" si="3"/>
        <v>1.3</v>
      </c>
      <c r="N250" s="120">
        <f t="shared" si="4"/>
        <v>0.224137931</v>
      </c>
      <c r="O250" s="119">
        <f>'MC sur granulés'!$C$10</f>
        <v>2.925</v>
      </c>
      <c r="P250" s="119">
        <f t="shared" si="5"/>
        <v>0.8477272727</v>
      </c>
      <c r="Q250" s="120">
        <f t="shared" si="6"/>
        <v>0.224137931</v>
      </c>
      <c r="R250" s="121">
        <f>ABS('Prévisionnel Exploitation'!$B$6)/M250*15/1000</f>
        <v>79.12087912</v>
      </c>
      <c r="S250" s="121">
        <f>ABS('Prévisionnel Exploitation'!$B$6)/P250*'MC sur granulés'!$B$2/1000</f>
        <v>78.86633474</v>
      </c>
      <c r="T250" s="121">
        <f>(S250/('MC sur granulés'!$B$2/1000)*K250)/1000</f>
        <v>30.51704328</v>
      </c>
    </row>
    <row r="251" ht="13.5" customHeight="1">
      <c r="A251" s="118">
        <v>6.39000000000006</v>
      </c>
      <c r="B251" s="119">
        <f>ROUND(15*(A251/'MC sur granulés'!$B$3),2)</f>
        <v>4.15</v>
      </c>
      <c r="C251" s="126">
        <f t="shared" si="190"/>
        <v>9.260869565</v>
      </c>
      <c r="D251" s="127">
        <v>17.39</v>
      </c>
      <c r="E251" s="127">
        <v>15.32</v>
      </c>
      <c r="F251" s="127">
        <f t="shared" si="191"/>
        <v>-8.129130435</v>
      </c>
      <c r="G251" s="127">
        <f t="shared" si="192"/>
        <v>-6.059130435</v>
      </c>
      <c r="H251" s="128">
        <f t="shared" si="193"/>
        <v>0.4674600595</v>
      </c>
      <c r="I251" s="128">
        <f t="shared" si="194"/>
        <v>0.3955045976</v>
      </c>
      <c r="J251" s="119">
        <f t="shared" ref="J251:K251" si="259">A251/1.1</f>
        <v>5.809090909</v>
      </c>
      <c r="K251" s="119">
        <f t="shared" si="259"/>
        <v>3.772727273</v>
      </c>
      <c r="L251" s="118">
        <f>'MC sur granulés'!$C$9/1000*15</f>
        <v>4.5</v>
      </c>
      <c r="M251" s="119">
        <f t="shared" si="3"/>
        <v>1.309090909</v>
      </c>
      <c r="N251" s="120">
        <f t="shared" si="4"/>
        <v>0.2253521127</v>
      </c>
      <c r="O251" s="119">
        <f>'MC sur granulés'!$C$10</f>
        <v>2.925</v>
      </c>
      <c r="P251" s="119">
        <f t="shared" si="5"/>
        <v>0.8477272727</v>
      </c>
      <c r="Q251" s="120">
        <f t="shared" si="6"/>
        <v>0.2253521127</v>
      </c>
      <c r="R251" s="121">
        <f>ABS('Prévisionnel Exploitation'!$B$6)/M251*15/1000</f>
        <v>78.57142857</v>
      </c>
      <c r="S251" s="121">
        <f>ABS('Prévisionnel Exploitation'!$B$6)/P251*'MC sur granulés'!$B$2/1000</f>
        <v>78.86633474</v>
      </c>
      <c r="T251" s="121">
        <f>(S251/('MC sur granulés'!$B$2/1000)*K251)/1000</f>
        <v>30.51704328</v>
      </c>
    </row>
    <row r="252" ht="13.5" customHeight="1">
      <c r="A252" s="118">
        <v>6.40000000000006</v>
      </c>
      <c r="B252" s="119">
        <f>ROUND(15*(A252/'MC sur granulés'!$B$3),2)</f>
        <v>4.16</v>
      </c>
      <c r="C252" s="126">
        <f t="shared" si="190"/>
        <v>9.275362319</v>
      </c>
      <c r="D252" s="127">
        <v>17.39</v>
      </c>
      <c r="E252" s="127">
        <v>15.32</v>
      </c>
      <c r="F252" s="127">
        <f t="shared" si="191"/>
        <v>-8.114637681</v>
      </c>
      <c r="G252" s="127">
        <f t="shared" si="192"/>
        <v>-6.044637681</v>
      </c>
      <c r="H252" s="128">
        <f t="shared" si="193"/>
        <v>0.4666266637</v>
      </c>
      <c r="I252" s="128">
        <f t="shared" si="194"/>
        <v>0.3945585954</v>
      </c>
      <c r="J252" s="119">
        <f t="shared" ref="J252:K252" si="260">A252/1.1</f>
        <v>5.818181818</v>
      </c>
      <c r="K252" s="119">
        <f t="shared" si="260"/>
        <v>3.781818182</v>
      </c>
      <c r="L252" s="118">
        <f>'MC sur granulés'!$C$9/1000*15</f>
        <v>4.5</v>
      </c>
      <c r="M252" s="119">
        <f t="shared" si="3"/>
        <v>1.318181818</v>
      </c>
      <c r="N252" s="120">
        <f t="shared" si="4"/>
        <v>0.2265625</v>
      </c>
      <c r="O252" s="119">
        <f>'MC sur granulés'!$C$10</f>
        <v>2.925</v>
      </c>
      <c r="P252" s="119">
        <f t="shared" si="5"/>
        <v>0.8568181818</v>
      </c>
      <c r="Q252" s="120">
        <f t="shared" si="6"/>
        <v>0.2265625</v>
      </c>
      <c r="R252" s="121">
        <f>ABS('Prévisionnel Exploitation'!$B$6)/M252*15/1000</f>
        <v>78.02955665</v>
      </c>
      <c r="S252" s="121">
        <f>ABS('Prévisionnel Exploitation'!$B$6)/P252*'MC sur granulés'!$B$2/1000</f>
        <v>78.02955665</v>
      </c>
      <c r="T252" s="121">
        <f>(S252/('MC sur granulés'!$B$2/1000)*K252)/1000</f>
        <v>30.26600985</v>
      </c>
    </row>
    <row r="253" ht="13.5" customHeight="1">
      <c r="A253" s="118">
        <v>6.41000000000006</v>
      </c>
      <c r="B253" s="119">
        <f>ROUND(15*(A253/'MC sur granulés'!$B$3),2)</f>
        <v>4.17</v>
      </c>
      <c r="C253" s="126">
        <f t="shared" si="190"/>
        <v>9.289855072</v>
      </c>
      <c r="D253" s="127">
        <v>17.39</v>
      </c>
      <c r="E253" s="127">
        <v>15.32</v>
      </c>
      <c r="F253" s="127">
        <f t="shared" si="191"/>
        <v>-8.100144928</v>
      </c>
      <c r="G253" s="127">
        <f t="shared" si="192"/>
        <v>-6.030144928</v>
      </c>
      <c r="H253" s="128">
        <f t="shared" si="193"/>
        <v>0.4657932678</v>
      </c>
      <c r="I253" s="128">
        <f t="shared" si="194"/>
        <v>0.3936125932</v>
      </c>
      <c r="J253" s="119">
        <f t="shared" ref="J253:K253" si="261">A253/1.1</f>
        <v>5.827272727</v>
      </c>
      <c r="K253" s="119">
        <f t="shared" si="261"/>
        <v>3.790909091</v>
      </c>
      <c r="L253" s="118">
        <f>'MC sur granulés'!$C$9/1000*15</f>
        <v>4.5</v>
      </c>
      <c r="M253" s="119">
        <f t="shared" si="3"/>
        <v>1.327272727</v>
      </c>
      <c r="N253" s="120">
        <f t="shared" si="4"/>
        <v>0.2277691108</v>
      </c>
      <c r="O253" s="119">
        <f>'MC sur granulés'!$C$10</f>
        <v>2.925</v>
      </c>
      <c r="P253" s="119">
        <f t="shared" si="5"/>
        <v>0.8659090909</v>
      </c>
      <c r="Q253" s="120">
        <f t="shared" si="6"/>
        <v>0.2277691108</v>
      </c>
      <c r="R253" s="121">
        <f>ABS('Prévisionnel Exploitation'!$B$6)/M253*15/1000</f>
        <v>77.49510763</v>
      </c>
      <c r="S253" s="121">
        <f>ABS('Prévisionnel Exploitation'!$B$6)/P253*'MC sur granulés'!$B$2/1000</f>
        <v>77.21034871</v>
      </c>
      <c r="T253" s="121">
        <f>(S253/('MC sur granulés'!$B$2/1000)*K253)/1000</f>
        <v>30.02024747</v>
      </c>
    </row>
    <row r="254" ht="13.5" customHeight="1">
      <c r="A254" s="118">
        <v>6.42000000000006</v>
      </c>
      <c r="B254" s="119">
        <f>ROUND(15*(A254/'MC sur granulés'!$B$3),2)</f>
        <v>4.17</v>
      </c>
      <c r="C254" s="126">
        <f t="shared" si="190"/>
        <v>9.304347826</v>
      </c>
      <c r="D254" s="127">
        <v>17.39</v>
      </c>
      <c r="E254" s="127">
        <v>15.32</v>
      </c>
      <c r="F254" s="127">
        <f t="shared" si="191"/>
        <v>-8.085652174</v>
      </c>
      <c r="G254" s="127">
        <f t="shared" si="192"/>
        <v>-6.015652174</v>
      </c>
      <c r="H254" s="128">
        <f t="shared" si="193"/>
        <v>0.464959872</v>
      </c>
      <c r="I254" s="128">
        <f t="shared" si="194"/>
        <v>0.392666591</v>
      </c>
      <c r="J254" s="119">
        <f t="shared" ref="J254:K254" si="262">A254/1.1</f>
        <v>5.836363636</v>
      </c>
      <c r="K254" s="119">
        <f t="shared" si="262"/>
        <v>3.790909091</v>
      </c>
      <c r="L254" s="118">
        <f>'MC sur granulés'!$C$9/1000*15</f>
        <v>4.5</v>
      </c>
      <c r="M254" s="119">
        <f t="shared" si="3"/>
        <v>1.336363636</v>
      </c>
      <c r="N254" s="120">
        <f t="shared" si="4"/>
        <v>0.2289719626</v>
      </c>
      <c r="O254" s="119">
        <f>'MC sur granulés'!$C$10</f>
        <v>2.925</v>
      </c>
      <c r="P254" s="119">
        <f t="shared" si="5"/>
        <v>0.8659090909</v>
      </c>
      <c r="Q254" s="120">
        <f t="shared" si="6"/>
        <v>0.2289719626</v>
      </c>
      <c r="R254" s="121">
        <f>ABS('Prévisionnel Exploitation'!$B$6)/M254*15/1000</f>
        <v>76.96793003</v>
      </c>
      <c r="S254" s="121">
        <f>ABS('Prévisionnel Exploitation'!$B$6)/P254*'MC sur granulés'!$B$2/1000</f>
        <v>77.21034871</v>
      </c>
      <c r="T254" s="121">
        <f>(S254/('MC sur granulés'!$B$2/1000)*K254)/1000</f>
        <v>30.02024747</v>
      </c>
    </row>
    <row r="255" ht="13.5" customHeight="1">
      <c r="A255" s="118">
        <v>6.43000000000006</v>
      </c>
      <c r="B255" s="119">
        <f>ROUND(15*(A255/'MC sur granulés'!$B$3),2)</f>
        <v>4.18</v>
      </c>
      <c r="C255" s="126">
        <f t="shared" si="190"/>
        <v>9.31884058</v>
      </c>
      <c r="D255" s="127">
        <v>17.39</v>
      </c>
      <c r="E255" s="127">
        <v>15.32</v>
      </c>
      <c r="F255" s="127">
        <f t="shared" si="191"/>
        <v>-8.07115942</v>
      </c>
      <c r="G255" s="127">
        <f t="shared" si="192"/>
        <v>-6.00115942</v>
      </c>
      <c r="H255" s="128">
        <f t="shared" si="193"/>
        <v>0.4641264762</v>
      </c>
      <c r="I255" s="128">
        <f t="shared" si="194"/>
        <v>0.3917205888</v>
      </c>
      <c r="J255" s="119">
        <f t="shared" ref="J255:K255" si="263">A255/1.1</f>
        <v>5.845454545</v>
      </c>
      <c r="K255" s="119">
        <f t="shared" si="263"/>
        <v>3.8</v>
      </c>
      <c r="L255" s="118">
        <f>'MC sur granulés'!$C$9/1000*15</f>
        <v>4.5</v>
      </c>
      <c r="M255" s="119">
        <f t="shared" si="3"/>
        <v>1.345454545</v>
      </c>
      <c r="N255" s="120">
        <f t="shared" si="4"/>
        <v>0.2301710731</v>
      </c>
      <c r="O255" s="119">
        <f>'MC sur granulés'!$C$10</f>
        <v>2.925</v>
      </c>
      <c r="P255" s="119">
        <f t="shared" si="5"/>
        <v>0.875</v>
      </c>
      <c r="Q255" s="120">
        <f t="shared" si="6"/>
        <v>0.2301710731</v>
      </c>
      <c r="R255" s="121">
        <f>ABS('Prévisionnel Exploitation'!$B$6)/M255*15/1000</f>
        <v>76.44787645</v>
      </c>
      <c r="S255" s="121">
        <f>ABS('Prévisionnel Exploitation'!$B$6)/P255*'MC sur granulés'!$B$2/1000</f>
        <v>76.40816327</v>
      </c>
      <c r="T255" s="121">
        <f>(S255/('MC sur granulés'!$B$2/1000)*K255)/1000</f>
        <v>29.77959184</v>
      </c>
    </row>
    <row r="256" ht="13.5" customHeight="1">
      <c r="A256" s="118">
        <v>6.44000000000006</v>
      </c>
      <c r="B256" s="119">
        <f>ROUND(15*(A256/'MC sur granulés'!$B$3),2)</f>
        <v>4.19</v>
      </c>
      <c r="C256" s="126">
        <f t="shared" si="190"/>
        <v>9.333333333</v>
      </c>
      <c r="D256" s="127">
        <v>17.39</v>
      </c>
      <c r="E256" s="127">
        <v>15.32</v>
      </c>
      <c r="F256" s="127">
        <f t="shared" si="191"/>
        <v>-8.056666667</v>
      </c>
      <c r="G256" s="127">
        <f t="shared" si="192"/>
        <v>-5.986666667</v>
      </c>
      <c r="H256" s="128">
        <f t="shared" si="193"/>
        <v>0.4632930803</v>
      </c>
      <c r="I256" s="128">
        <f t="shared" si="194"/>
        <v>0.3907745866</v>
      </c>
      <c r="J256" s="119">
        <f t="shared" ref="J256:K256" si="264">A256/1.1</f>
        <v>5.854545455</v>
      </c>
      <c r="K256" s="119">
        <f t="shared" si="264"/>
        <v>3.809090909</v>
      </c>
      <c r="L256" s="118">
        <f>'MC sur granulés'!$C$9/1000*15</f>
        <v>4.5</v>
      </c>
      <c r="M256" s="119">
        <f t="shared" si="3"/>
        <v>1.354545455</v>
      </c>
      <c r="N256" s="120">
        <f t="shared" si="4"/>
        <v>0.2313664596</v>
      </c>
      <c r="O256" s="119">
        <f>'MC sur granulés'!$C$10</f>
        <v>2.925</v>
      </c>
      <c r="P256" s="119">
        <f t="shared" si="5"/>
        <v>0.8840909091</v>
      </c>
      <c r="Q256" s="120">
        <f t="shared" si="6"/>
        <v>0.2313664596</v>
      </c>
      <c r="R256" s="121">
        <f>ABS('Prévisionnel Exploitation'!$B$6)/M256*15/1000</f>
        <v>75.93480345</v>
      </c>
      <c r="S256" s="121">
        <f>ABS('Prévisionnel Exploitation'!$B$6)/P256*'MC sur granulés'!$B$2/1000</f>
        <v>75.62247521</v>
      </c>
      <c r="T256" s="121">
        <f>(S256/('MC sur granulés'!$B$2/1000)*K256)/1000</f>
        <v>29.54388542</v>
      </c>
    </row>
    <row r="257" ht="13.5" customHeight="1">
      <c r="A257" s="118">
        <v>6.45000000000006</v>
      </c>
      <c r="B257" s="119">
        <f>ROUND(15*(A257/'MC sur granulés'!$B$3),2)</f>
        <v>4.19</v>
      </c>
      <c r="C257" s="126">
        <f t="shared" si="190"/>
        <v>9.347826087</v>
      </c>
      <c r="D257" s="127">
        <v>17.39</v>
      </c>
      <c r="E257" s="127">
        <v>15.32</v>
      </c>
      <c r="F257" s="127">
        <f t="shared" si="191"/>
        <v>-8.042173913</v>
      </c>
      <c r="G257" s="127">
        <f t="shared" si="192"/>
        <v>-5.972173913</v>
      </c>
      <c r="H257" s="128">
        <f t="shared" si="193"/>
        <v>0.4624596845</v>
      </c>
      <c r="I257" s="128">
        <f t="shared" si="194"/>
        <v>0.3898285844</v>
      </c>
      <c r="J257" s="119">
        <f t="shared" ref="J257:K257" si="265">A257/1.1</f>
        <v>5.863636364</v>
      </c>
      <c r="K257" s="119">
        <f t="shared" si="265"/>
        <v>3.809090909</v>
      </c>
      <c r="L257" s="118">
        <f>'MC sur granulés'!$C$9/1000*15</f>
        <v>4.5</v>
      </c>
      <c r="M257" s="119">
        <f t="shared" si="3"/>
        <v>1.363636364</v>
      </c>
      <c r="N257" s="120">
        <f t="shared" si="4"/>
        <v>0.2325581395</v>
      </c>
      <c r="O257" s="119">
        <f>'MC sur granulés'!$C$10</f>
        <v>2.925</v>
      </c>
      <c r="P257" s="119">
        <f t="shared" si="5"/>
        <v>0.8840909091</v>
      </c>
      <c r="Q257" s="120">
        <f t="shared" si="6"/>
        <v>0.2325581395</v>
      </c>
      <c r="R257" s="121">
        <f>ABS('Prévisionnel Exploitation'!$B$6)/M257*15/1000</f>
        <v>75.42857143</v>
      </c>
      <c r="S257" s="121">
        <f>ABS('Prévisionnel Exploitation'!$B$6)/P257*'MC sur granulés'!$B$2/1000</f>
        <v>75.62247521</v>
      </c>
      <c r="T257" s="121">
        <f>(S257/('MC sur granulés'!$B$2/1000)*K257)/1000</f>
        <v>29.54388542</v>
      </c>
    </row>
    <row r="258" ht="13.5" customHeight="1">
      <c r="A258" s="118">
        <v>6.46000000000006</v>
      </c>
      <c r="B258" s="119">
        <f>ROUND(15*(A258/'MC sur granulés'!$B$3),2)</f>
        <v>4.2</v>
      </c>
      <c r="C258" s="126">
        <f t="shared" si="190"/>
        <v>9.362318841</v>
      </c>
      <c r="D258" s="127">
        <v>17.39</v>
      </c>
      <c r="E258" s="127">
        <v>15.32</v>
      </c>
      <c r="F258" s="127">
        <f t="shared" si="191"/>
        <v>-8.027681159</v>
      </c>
      <c r="G258" s="127">
        <f t="shared" si="192"/>
        <v>-5.957681159</v>
      </c>
      <c r="H258" s="128">
        <f t="shared" si="193"/>
        <v>0.4616262886</v>
      </c>
      <c r="I258" s="128">
        <f t="shared" si="194"/>
        <v>0.3888825822</v>
      </c>
      <c r="J258" s="119">
        <f t="shared" ref="J258:K258" si="266">A258/1.1</f>
        <v>5.872727273</v>
      </c>
      <c r="K258" s="119">
        <f t="shared" si="266"/>
        <v>3.818181818</v>
      </c>
      <c r="L258" s="118">
        <f>'MC sur granulés'!$C$9/1000*15</f>
        <v>4.5</v>
      </c>
      <c r="M258" s="119">
        <f t="shared" si="3"/>
        <v>1.372727273</v>
      </c>
      <c r="N258" s="120">
        <f t="shared" si="4"/>
        <v>0.23374613</v>
      </c>
      <c r="O258" s="119">
        <f>'MC sur granulés'!$C$10</f>
        <v>2.925</v>
      </c>
      <c r="P258" s="119">
        <f t="shared" si="5"/>
        <v>0.8931818182</v>
      </c>
      <c r="Q258" s="120">
        <f t="shared" si="6"/>
        <v>0.23374613</v>
      </c>
      <c r="R258" s="121">
        <f>ABS('Prévisionnel Exploitation'!$B$6)/M258*15/1000</f>
        <v>74.92904447</v>
      </c>
      <c r="S258" s="121">
        <f>ABS('Prévisionnel Exploitation'!$B$6)/P258*'MC sur granulés'!$B$2/1000</f>
        <v>74.85278081</v>
      </c>
      <c r="T258" s="121">
        <f>(S258/('MC sur granulés'!$B$2/1000)*K258)/1000</f>
        <v>29.3129771</v>
      </c>
    </row>
    <row r="259" ht="13.5" customHeight="1">
      <c r="A259" s="118">
        <v>6.47000000000006</v>
      </c>
      <c r="B259" s="119">
        <f>ROUND(15*(A259/'MC sur granulés'!$B$3),2)</f>
        <v>4.21</v>
      </c>
      <c r="C259" s="126">
        <f t="shared" si="190"/>
        <v>9.376811594</v>
      </c>
      <c r="D259" s="127">
        <v>17.39</v>
      </c>
      <c r="E259" s="127">
        <v>15.32</v>
      </c>
      <c r="F259" s="127">
        <f t="shared" si="191"/>
        <v>-8.013188406</v>
      </c>
      <c r="G259" s="127">
        <f t="shared" si="192"/>
        <v>-5.943188406</v>
      </c>
      <c r="H259" s="128">
        <f t="shared" si="193"/>
        <v>0.4607928928</v>
      </c>
      <c r="I259" s="128">
        <f t="shared" si="194"/>
        <v>0.38793658</v>
      </c>
      <c r="J259" s="119">
        <f t="shared" ref="J259:K259" si="267">A259/1.1</f>
        <v>5.881818182</v>
      </c>
      <c r="K259" s="119">
        <f t="shared" si="267"/>
        <v>3.827272727</v>
      </c>
      <c r="L259" s="118">
        <f>'MC sur granulés'!$C$9/1000*15</f>
        <v>4.5</v>
      </c>
      <c r="M259" s="119">
        <f t="shared" si="3"/>
        <v>1.381818182</v>
      </c>
      <c r="N259" s="120">
        <f t="shared" si="4"/>
        <v>0.2349304482</v>
      </c>
      <c r="O259" s="119">
        <f>'MC sur granulés'!$C$10</f>
        <v>2.925</v>
      </c>
      <c r="P259" s="119">
        <f t="shared" si="5"/>
        <v>0.9022727273</v>
      </c>
      <c r="Q259" s="120">
        <f t="shared" si="6"/>
        <v>0.2349304482</v>
      </c>
      <c r="R259" s="121">
        <f>ABS('Prévisionnel Exploitation'!$B$6)/M259*15/1000</f>
        <v>74.43609023</v>
      </c>
      <c r="S259" s="121">
        <f>ABS('Prévisionnel Exploitation'!$B$6)/P259*'MC sur granulés'!$B$2/1000</f>
        <v>74.09859662</v>
      </c>
      <c r="T259" s="121">
        <f>(S259/('MC sur granulés'!$B$2/1000)*K259)/1000</f>
        <v>29.08672184</v>
      </c>
    </row>
    <row r="260" ht="13.5" customHeight="1">
      <c r="A260" s="118">
        <v>6.48000000000006</v>
      </c>
      <c r="B260" s="119">
        <f>ROUND(15*(A260/'MC sur granulés'!$B$3),2)</f>
        <v>4.21</v>
      </c>
      <c r="C260" s="126">
        <f t="shared" si="190"/>
        <v>9.391304348</v>
      </c>
      <c r="D260" s="127">
        <v>17.39</v>
      </c>
      <c r="E260" s="127">
        <v>15.32</v>
      </c>
      <c r="F260" s="127">
        <f t="shared" si="191"/>
        <v>-7.998695652</v>
      </c>
      <c r="G260" s="127">
        <f t="shared" si="192"/>
        <v>-5.928695652</v>
      </c>
      <c r="H260" s="128">
        <f t="shared" si="193"/>
        <v>0.459959497</v>
      </c>
      <c r="I260" s="128">
        <f t="shared" si="194"/>
        <v>0.3869905778</v>
      </c>
      <c r="J260" s="119">
        <f t="shared" ref="J260:K260" si="268">A260/1.1</f>
        <v>5.890909091</v>
      </c>
      <c r="K260" s="119">
        <f t="shared" si="268"/>
        <v>3.827272727</v>
      </c>
      <c r="L260" s="118">
        <f>'MC sur granulés'!$C$9/1000*15</f>
        <v>4.5</v>
      </c>
      <c r="M260" s="119">
        <f t="shared" si="3"/>
        <v>1.390909091</v>
      </c>
      <c r="N260" s="120">
        <f t="shared" si="4"/>
        <v>0.2361111111</v>
      </c>
      <c r="O260" s="119">
        <f>'MC sur granulés'!$C$10</f>
        <v>2.925</v>
      </c>
      <c r="P260" s="119">
        <f t="shared" si="5"/>
        <v>0.9022727273</v>
      </c>
      <c r="Q260" s="120">
        <f t="shared" si="6"/>
        <v>0.2361111111</v>
      </c>
      <c r="R260" s="121">
        <f>ABS('Prévisionnel Exploitation'!$B$6)/M260*15/1000</f>
        <v>73.94957983</v>
      </c>
      <c r="S260" s="121">
        <f>ABS('Prévisionnel Exploitation'!$B$6)/P260*'MC sur granulés'!$B$2/1000</f>
        <v>74.09859662</v>
      </c>
      <c r="T260" s="121">
        <f>(S260/('MC sur granulés'!$B$2/1000)*K260)/1000</f>
        <v>29.08672184</v>
      </c>
    </row>
    <row r="261" ht="13.5" customHeight="1">
      <c r="A261" s="118">
        <v>6.49000000000006</v>
      </c>
      <c r="B261" s="119">
        <f>ROUND(15*(A261/'MC sur granulés'!$B$3),2)</f>
        <v>4.22</v>
      </c>
      <c r="C261" s="126">
        <f t="shared" si="190"/>
        <v>9.405797101</v>
      </c>
      <c r="D261" s="127">
        <v>17.39</v>
      </c>
      <c r="E261" s="127">
        <v>15.32</v>
      </c>
      <c r="F261" s="127">
        <f t="shared" si="191"/>
        <v>-7.984202899</v>
      </c>
      <c r="G261" s="127">
        <f t="shared" si="192"/>
        <v>-5.914202899</v>
      </c>
      <c r="H261" s="128">
        <f t="shared" si="193"/>
        <v>0.4591261011</v>
      </c>
      <c r="I261" s="128">
        <f t="shared" si="194"/>
        <v>0.3860445756</v>
      </c>
      <c r="J261" s="119">
        <f t="shared" ref="J261:K261" si="269">A261/1.1</f>
        <v>5.9</v>
      </c>
      <c r="K261" s="119">
        <f t="shared" si="269"/>
        <v>3.836363636</v>
      </c>
      <c r="L261" s="118">
        <f>'MC sur granulés'!$C$9/1000*15</f>
        <v>4.5</v>
      </c>
      <c r="M261" s="119">
        <f t="shared" si="3"/>
        <v>1.4</v>
      </c>
      <c r="N261" s="120">
        <f t="shared" si="4"/>
        <v>0.2372881356</v>
      </c>
      <c r="O261" s="119">
        <f>'MC sur granulés'!$C$10</f>
        <v>2.925</v>
      </c>
      <c r="P261" s="119">
        <f t="shared" si="5"/>
        <v>0.9113636364</v>
      </c>
      <c r="Q261" s="120">
        <f t="shared" si="6"/>
        <v>0.2372881356</v>
      </c>
      <c r="R261" s="121">
        <f>ABS('Prévisionnel Exploitation'!$B$6)/M261*15/1000</f>
        <v>73.46938776</v>
      </c>
      <c r="S261" s="121">
        <f>ABS('Prévisionnel Exploitation'!$B$6)/P261*'MC sur granulés'!$B$2/1000</f>
        <v>73.3594585</v>
      </c>
      <c r="T261" s="121">
        <f>(S261/('MC sur granulés'!$B$2/1000)*K261)/1000</f>
        <v>28.86498041</v>
      </c>
    </row>
    <row r="262" ht="13.5" customHeight="1">
      <c r="A262" s="118">
        <v>6.50000000000006</v>
      </c>
      <c r="B262" s="119">
        <f>ROUND(15*(A262/'MC sur granulés'!$B$3),2)</f>
        <v>4.23</v>
      </c>
      <c r="C262" s="126">
        <f t="shared" si="190"/>
        <v>9.420289855</v>
      </c>
      <c r="D262" s="127">
        <v>17.39</v>
      </c>
      <c r="E262" s="127">
        <v>15.32</v>
      </c>
      <c r="F262" s="127">
        <f t="shared" si="191"/>
        <v>-7.969710145</v>
      </c>
      <c r="G262" s="127">
        <f t="shared" si="192"/>
        <v>-5.899710145</v>
      </c>
      <c r="H262" s="128">
        <f t="shared" si="193"/>
        <v>0.4582927053</v>
      </c>
      <c r="I262" s="128">
        <f t="shared" si="194"/>
        <v>0.3850985734</v>
      </c>
      <c r="J262" s="119">
        <f t="shared" ref="J262:K262" si="270">A262/1.1</f>
        <v>5.909090909</v>
      </c>
      <c r="K262" s="119">
        <f t="shared" si="270"/>
        <v>3.845454545</v>
      </c>
      <c r="L262" s="118">
        <f>'MC sur granulés'!$C$9/1000*15</f>
        <v>4.5</v>
      </c>
      <c r="M262" s="119">
        <f t="shared" si="3"/>
        <v>1.409090909</v>
      </c>
      <c r="N262" s="120">
        <f t="shared" si="4"/>
        <v>0.2384615385</v>
      </c>
      <c r="O262" s="119">
        <f>'MC sur granulés'!$C$10</f>
        <v>2.925</v>
      </c>
      <c r="P262" s="119">
        <f t="shared" si="5"/>
        <v>0.9204545455</v>
      </c>
      <c r="Q262" s="120">
        <f t="shared" si="6"/>
        <v>0.2384615385</v>
      </c>
      <c r="R262" s="121">
        <f>ABS('Prévisionnel Exploitation'!$B$6)/M262*15/1000</f>
        <v>72.99539171</v>
      </c>
      <c r="S262" s="121">
        <f>ABS('Prévisionnel Exploitation'!$B$6)/P262*'MC sur granulés'!$B$2/1000</f>
        <v>72.63492063</v>
      </c>
      <c r="T262" s="121">
        <f>(S262/('MC sur granulés'!$B$2/1000)*K262)/1000</f>
        <v>28.64761905</v>
      </c>
    </row>
    <row r="263" ht="13.5" customHeight="1">
      <c r="A263" s="118">
        <v>6.51000000000006</v>
      </c>
      <c r="B263" s="119">
        <f>ROUND(15*(A263/'MC sur granulés'!$B$3),2)</f>
        <v>4.23</v>
      </c>
      <c r="C263" s="126">
        <f t="shared" si="190"/>
        <v>9.434782609</v>
      </c>
      <c r="D263" s="127">
        <v>17.39</v>
      </c>
      <c r="E263" s="127">
        <v>15.32</v>
      </c>
      <c r="F263" s="127">
        <f t="shared" si="191"/>
        <v>-7.955217391</v>
      </c>
      <c r="G263" s="127">
        <f t="shared" si="192"/>
        <v>-5.885217391</v>
      </c>
      <c r="H263" s="128">
        <f t="shared" si="193"/>
        <v>0.4574593094</v>
      </c>
      <c r="I263" s="128">
        <f t="shared" si="194"/>
        <v>0.3841525712</v>
      </c>
      <c r="J263" s="119">
        <f t="shared" ref="J263:K263" si="271">A263/1.1</f>
        <v>5.918181818</v>
      </c>
      <c r="K263" s="119">
        <f t="shared" si="271"/>
        <v>3.845454545</v>
      </c>
      <c r="L263" s="118">
        <f>'MC sur granulés'!$C$9/1000*15</f>
        <v>4.5</v>
      </c>
      <c r="M263" s="119">
        <f t="shared" si="3"/>
        <v>1.418181818</v>
      </c>
      <c r="N263" s="120">
        <f t="shared" si="4"/>
        <v>0.2396313364</v>
      </c>
      <c r="O263" s="119">
        <f>'MC sur granulés'!$C$10</f>
        <v>2.925</v>
      </c>
      <c r="P263" s="119">
        <f t="shared" si="5"/>
        <v>0.9204545455</v>
      </c>
      <c r="Q263" s="120">
        <f t="shared" si="6"/>
        <v>0.2396313364</v>
      </c>
      <c r="R263" s="121">
        <f>ABS('Prévisionnel Exploitation'!$B$6)/M263*15/1000</f>
        <v>72.52747253</v>
      </c>
      <c r="S263" s="121">
        <f>ABS('Prévisionnel Exploitation'!$B$6)/P263*'MC sur granulés'!$B$2/1000</f>
        <v>72.63492063</v>
      </c>
      <c r="T263" s="121">
        <f>(S263/('MC sur granulés'!$B$2/1000)*K263)/1000</f>
        <v>28.64761905</v>
      </c>
    </row>
    <row r="264" ht="13.5" customHeight="1">
      <c r="A264" s="118">
        <v>6.52000000000006</v>
      </c>
      <c r="B264" s="119">
        <f>ROUND(15*(A264/'MC sur granulés'!$B$3),2)</f>
        <v>4.24</v>
      </c>
      <c r="C264" s="126">
        <f t="shared" si="190"/>
        <v>9.449275362</v>
      </c>
      <c r="D264" s="127">
        <v>17.39</v>
      </c>
      <c r="E264" s="127">
        <v>15.32</v>
      </c>
      <c r="F264" s="127">
        <f t="shared" si="191"/>
        <v>-7.940724638</v>
      </c>
      <c r="G264" s="127">
        <f t="shared" si="192"/>
        <v>-5.870724638</v>
      </c>
      <c r="H264" s="128">
        <f t="shared" si="193"/>
        <v>0.4566259136</v>
      </c>
      <c r="I264" s="128">
        <f t="shared" si="194"/>
        <v>0.383206569</v>
      </c>
      <c r="J264" s="119">
        <f t="shared" ref="J264:K264" si="272">A264/1.1</f>
        <v>5.927272727</v>
      </c>
      <c r="K264" s="119">
        <f t="shared" si="272"/>
        <v>3.854545455</v>
      </c>
      <c r="L264" s="118">
        <f>'MC sur granulés'!$C$9/1000*15</f>
        <v>4.5</v>
      </c>
      <c r="M264" s="119">
        <f t="shared" si="3"/>
        <v>1.427272727</v>
      </c>
      <c r="N264" s="120">
        <f t="shared" si="4"/>
        <v>0.240797546</v>
      </c>
      <c r="O264" s="119">
        <f>'MC sur granulés'!$C$10</f>
        <v>2.925</v>
      </c>
      <c r="P264" s="119">
        <f t="shared" si="5"/>
        <v>0.9295454545</v>
      </c>
      <c r="Q264" s="120">
        <f t="shared" si="6"/>
        <v>0.240797546</v>
      </c>
      <c r="R264" s="121">
        <f>ABS('Prévisionnel Exploitation'!$B$6)/M264*15/1000</f>
        <v>72.0655141</v>
      </c>
      <c r="S264" s="121">
        <f>ABS('Prévisionnel Exploitation'!$B$6)/P264*'MC sur granulés'!$B$2/1000</f>
        <v>71.92455466</v>
      </c>
      <c r="T264" s="121">
        <f>(S264/('MC sur granulés'!$B$2/1000)*K264)/1000</f>
        <v>28.43450926</v>
      </c>
    </row>
    <row r="265" ht="13.5" customHeight="1">
      <c r="A265" s="118">
        <v>6.53000000000006</v>
      </c>
      <c r="B265" s="119">
        <f>ROUND(15*(A265/'MC sur granulés'!$B$3),2)</f>
        <v>4.24</v>
      </c>
      <c r="C265" s="126">
        <f t="shared" si="190"/>
        <v>9.463768116</v>
      </c>
      <c r="D265" s="127">
        <v>17.39</v>
      </c>
      <c r="E265" s="127">
        <v>15.32</v>
      </c>
      <c r="F265" s="127">
        <f t="shared" si="191"/>
        <v>-7.926231884</v>
      </c>
      <c r="G265" s="127">
        <f t="shared" si="192"/>
        <v>-5.856231884</v>
      </c>
      <c r="H265" s="128">
        <f t="shared" si="193"/>
        <v>0.4557925178</v>
      </c>
      <c r="I265" s="128">
        <f t="shared" si="194"/>
        <v>0.3822605668</v>
      </c>
      <c r="J265" s="119">
        <f t="shared" ref="J265:K265" si="273">A265/1.1</f>
        <v>5.936363636</v>
      </c>
      <c r="K265" s="119">
        <f t="shared" si="273"/>
        <v>3.854545455</v>
      </c>
      <c r="L265" s="118">
        <f>'MC sur granulés'!$C$9/1000*15</f>
        <v>4.5</v>
      </c>
      <c r="M265" s="119">
        <f t="shared" si="3"/>
        <v>1.436363636</v>
      </c>
      <c r="N265" s="120">
        <f t="shared" si="4"/>
        <v>0.2419601838</v>
      </c>
      <c r="O265" s="119">
        <f>'MC sur granulés'!$C$10</f>
        <v>2.925</v>
      </c>
      <c r="P265" s="119">
        <f t="shared" si="5"/>
        <v>0.9295454545</v>
      </c>
      <c r="Q265" s="120">
        <f t="shared" si="6"/>
        <v>0.2419601838</v>
      </c>
      <c r="R265" s="121">
        <f>ABS('Prévisionnel Exploitation'!$B$6)/M265*15/1000</f>
        <v>71.60940325</v>
      </c>
      <c r="S265" s="121">
        <f>ABS('Prévisionnel Exploitation'!$B$6)/P265*'MC sur granulés'!$B$2/1000</f>
        <v>71.92455466</v>
      </c>
      <c r="T265" s="121">
        <f>(S265/('MC sur granulés'!$B$2/1000)*K265)/1000</f>
        <v>28.43450926</v>
      </c>
    </row>
    <row r="266" ht="13.5" customHeight="1">
      <c r="A266" s="118">
        <v>6.54000000000006</v>
      </c>
      <c r="B266" s="119">
        <f>ROUND(15*(A266/'MC sur granulés'!$B$3),2)</f>
        <v>4.25</v>
      </c>
      <c r="C266" s="126">
        <f t="shared" si="190"/>
        <v>9.47826087</v>
      </c>
      <c r="D266" s="127">
        <v>17.39</v>
      </c>
      <c r="E266" s="127">
        <v>15.32</v>
      </c>
      <c r="F266" s="127">
        <f t="shared" si="191"/>
        <v>-7.91173913</v>
      </c>
      <c r="G266" s="127">
        <f t="shared" si="192"/>
        <v>-5.84173913</v>
      </c>
      <c r="H266" s="128">
        <f t="shared" si="193"/>
        <v>0.4549591219</v>
      </c>
      <c r="I266" s="128">
        <f t="shared" si="194"/>
        <v>0.3813145646</v>
      </c>
      <c r="J266" s="119">
        <f t="shared" ref="J266:K266" si="274">A266/1.1</f>
        <v>5.945454545</v>
      </c>
      <c r="K266" s="119">
        <f t="shared" si="274"/>
        <v>3.863636364</v>
      </c>
      <c r="L266" s="118">
        <f>'MC sur granulés'!$C$9/1000*15</f>
        <v>4.5</v>
      </c>
      <c r="M266" s="119">
        <f t="shared" si="3"/>
        <v>1.445454545</v>
      </c>
      <c r="N266" s="120">
        <f t="shared" si="4"/>
        <v>0.2431192661</v>
      </c>
      <c r="O266" s="119">
        <f>'MC sur granulés'!$C$10</f>
        <v>2.925</v>
      </c>
      <c r="P266" s="119">
        <f t="shared" si="5"/>
        <v>0.9386363636</v>
      </c>
      <c r="Q266" s="120">
        <f t="shared" si="6"/>
        <v>0.2431192661</v>
      </c>
      <c r="R266" s="121">
        <f>ABS('Prévisionnel Exploitation'!$B$6)/M266*15/1000</f>
        <v>71.15902965</v>
      </c>
      <c r="S266" s="121">
        <f>ABS('Prévisionnel Exploitation'!$B$6)/P266*'MC sur granulés'!$B$2/1000</f>
        <v>71.22794881</v>
      </c>
      <c r="T266" s="121">
        <f>(S266/('MC sur granulés'!$B$2/1000)*K266)/1000</f>
        <v>28.2255275</v>
      </c>
    </row>
    <row r="267" ht="13.5" customHeight="1">
      <c r="A267" s="118">
        <v>6.55000000000006</v>
      </c>
      <c r="B267" s="119">
        <f>ROUND(15*(A267/'MC sur granulés'!$B$3),2)</f>
        <v>4.26</v>
      </c>
      <c r="C267" s="126">
        <f t="shared" si="190"/>
        <v>9.492753623</v>
      </c>
      <c r="D267" s="127">
        <v>17.39</v>
      </c>
      <c r="E267" s="127">
        <v>15.32</v>
      </c>
      <c r="F267" s="127">
        <f t="shared" si="191"/>
        <v>-7.897246377</v>
      </c>
      <c r="G267" s="127">
        <f t="shared" si="192"/>
        <v>-5.827246377</v>
      </c>
      <c r="H267" s="128">
        <f t="shared" si="193"/>
        <v>0.4541257261</v>
      </c>
      <c r="I267" s="128">
        <f t="shared" si="194"/>
        <v>0.3803685625</v>
      </c>
      <c r="J267" s="119">
        <f t="shared" ref="J267:K267" si="275">A267/1.1</f>
        <v>5.954545455</v>
      </c>
      <c r="K267" s="119">
        <f t="shared" si="275"/>
        <v>3.872727273</v>
      </c>
      <c r="L267" s="118">
        <f>'MC sur granulés'!$C$9/1000*15</f>
        <v>4.5</v>
      </c>
      <c r="M267" s="119">
        <f t="shared" si="3"/>
        <v>1.454545455</v>
      </c>
      <c r="N267" s="120">
        <f t="shared" si="4"/>
        <v>0.2442748092</v>
      </c>
      <c r="O267" s="119">
        <f>'MC sur granulés'!$C$10</f>
        <v>2.925</v>
      </c>
      <c r="P267" s="119">
        <f t="shared" si="5"/>
        <v>0.9477272727</v>
      </c>
      <c r="Q267" s="120">
        <f t="shared" si="6"/>
        <v>0.2442748092</v>
      </c>
      <c r="R267" s="121">
        <f>ABS('Prévisionnel Exploitation'!$B$6)/M267*15/1000</f>
        <v>70.71428571</v>
      </c>
      <c r="S267" s="121">
        <f>ABS('Prévisionnel Exploitation'!$B$6)/P267*'MC sur granulés'!$B$2/1000</f>
        <v>70.54470709</v>
      </c>
      <c r="T267" s="121">
        <f>(S267/('MC sur granulés'!$B$2/1000)*K267)/1000</f>
        <v>28.02055498</v>
      </c>
    </row>
    <row r="268" ht="13.5" customHeight="1">
      <c r="A268" s="118">
        <v>6.56000000000006</v>
      </c>
      <c r="B268" s="119">
        <f>ROUND(15*(A268/'MC sur granulés'!$B$3),2)</f>
        <v>4.26</v>
      </c>
      <c r="C268" s="126">
        <f t="shared" si="190"/>
        <v>9.507246377</v>
      </c>
      <c r="D268" s="127">
        <v>17.39</v>
      </c>
      <c r="E268" s="127">
        <v>15.32</v>
      </c>
      <c r="F268" s="127">
        <f t="shared" si="191"/>
        <v>-7.882753623</v>
      </c>
      <c r="G268" s="127">
        <f t="shared" si="192"/>
        <v>-5.812753623</v>
      </c>
      <c r="H268" s="128">
        <f t="shared" si="193"/>
        <v>0.4532923303</v>
      </c>
      <c r="I268" s="128">
        <f t="shared" si="194"/>
        <v>0.3794225603</v>
      </c>
      <c r="J268" s="119">
        <f t="shared" ref="J268:K268" si="276">A268/1.1</f>
        <v>5.963636364</v>
      </c>
      <c r="K268" s="119">
        <f t="shared" si="276"/>
        <v>3.872727273</v>
      </c>
      <c r="L268" s="118">
        <f>'MC sur granulés'!$C$9/1000*15</f>
        <v>4.5</v>
      </c>
      <c r="M268" s="119">
        <f t="shared" si="3"/>
        <v>1.463636364</v>
      </c>
      <c r="N268" s="120">
        <f t="shared" si="4"/>
        <v>0.2454268293</v>
      </c>
      <c r="O268" s="119">
        <f>'MC sur granulés'!$C$10</f>
        <v>2.925</v>
      </c>
      <c r="P268" s="119">
        <f t="shared" si="5"/>
        <v>0.9477272727</v>
      </c>
      <c r="Q268" s="120">
        <f t="shared" si="6"/>
        <v>0.2454268293</v>
      </c>
      <c r="R268" s="121">
        <f>ABS('Prévisionnel Exploitation'!$B$6)/M268*15/1000</f>
        <v>70.27506655</v>
      </c>
      <c r="S268" s="121">
        <f>ABS('Prévisionnel Exploitation'!$B$6)/P268*'MC sur granulés'!$B$2/1000</f>
        <v>70.54470709</v>
      </c>
      <c r="T268" s="121">
        <f>(S268/('MC sur granulés'!$B$2/1000)*K268)/1000</f>
        <v>28.02055498</v>
      </c>
    </row>
    <row r="269" ht="13.5" customHeight="1">
      <c r="A269" s="118">
        <v>6.57000000000006</v>
      </c>
      <c r="B269" s="119">
        <f>ROUND(15*(A269/'MC sur granulés'!$B$3),2)</f>
        <v>4.27</v>
      </c>
      <c r="C269" s="126">
        <f t="shared" si="190"/>
        <v>9.52173913</v>
      </c>
      <c r="D269" s="127">
        <v>17.39</v>
      </c>
      <c r="E269" s="127">
        <v>15.32</v>
      </c>
      <c r="F269" s="127">
        <f t="shared" si="191"/>
        <v>-7.86826087</v>
      </c>
      <c r="G269" s="127">
        <f t="shared" si="192"/>
        <v>-5.79826087</v>
      </c>
      <c r="H269" s="128">
        <f t="shared" si="193"/>
        <v>0.4524589344</v>
      </c>
      <c r="I269" s="128">
        <f t="shared" si="194"/>
        <v>0.3784765581</v>
      </c>
      <c r="J269" s="119">
        <f t="shared" ref="J269:K269" si="277">A269/1.1</f>
        <v>5.972727273</v>
      </c>
      <c r="K269" s="119">
        <f t="shared" si="277"/>
        <v>3.881818182</v>
      </c>
      <c r="L269" s="118">
        <f>'MC sur granulés'!$C$9/1000*15</f>
        <v>4.5</v>
      </c>
      <c r="M269" s="119">
        <f t="shared" si="3"/>
        <v>1.472727273</v>
      </c>
      <c r="N269" s="120">
        <f t="shared" si="4"/>
        <v>0.2465753425</v>
      </c>
      <c r="O269" s="119">
        <f>'MC sur granulés'!$C$10</f>
        <v>2.925</v>
      </c>
      <c r="P269" s="119">
        <f t="shared" si="5"/>
        <v>0.9568181818</v>
      </c>
      <c r="Q269" s="120">
        <f t="shared" si="6"/>
        <v>0.2465753425</v>
      </c>
      <c r="R269" s="121">
        <f>ABS('Prévisionnel Exploitation'!$B$6)/M269*15/1000</f>
        <v>69.84126984</v>
      </c>
      <c r="S269" s="121">
        <f>ABS('Prévisionnel Exploitation'!$B$6)/P269*'MC sur granulés'!$B$2/1000</f>
        <v>69.87444859</v>
      </c>
      <c r="T269" s="121">
        <f>(S269/('MC sur granulés'!$B$2/1000)*K269)/1000</f>
        <v>27.81947743</v>
      </c>
    </row>
    <row r="270" ht="13.5" customHeight="1">
      <c r="A270" s="118">
        <v>6.58000000000006</v>
      </c>
      <c r="B270" s="119">
        <f>ROUND(15*(A270/'MC sur granulés'!$B$3),2)</f>
        <v>4.28</v>
      </c>
      <c r="C270" s="126">
        <f t="shared" si="190"/>
        <v>9.536231884</v>
      </c>
      <c r="D270" s="127">
        <v>17.39</v>
      </c>
      <c r="E270" s="127">
        <v>15.32</v>
      </c>
      <c r="F270" s="127">
        <f t="shared" si="191"/>
        <v>-7.853768116</v>
      </c>
      <c r="G270" s="127">
        <f t="shared" si="192"/>
        <v>-5.783768116</v>
      </c>
      <c r="H270" s="128">
        <f t="shared" si="193"/>
        <v>0.4516255386</v>
      </c>
      <c r="I270" s="128">
        <f t="shared" si="194"/>
        <v>0.3775305559</v>
      </c>
      <c r="J270" s="119">
        <f t="shared" ref="J270:K270" si="278">A270/1.1</f>
        <v>5.981818182</v>
      </c>
      <c r="K270" s="119">
        <f t="shared" si="278"/>
        <v>3.890909091</v>
      </c>
      <c r="L270" s="118">
        <f>'MC sur granulés'!$C$9/1000*15</f>
        <v>4.5</v>
      </c>
      <c r="M270" s="119">
        <f t="shared" si="3"/>
        <v>1.481818182</v>
      </c>
      <c r="N270" s="120">
        <f t="shared" si="4"/>
        <v>0.2477203647</v>
      </c>
      <c r="O270" s="119">
        <f>'MC sur granulés'!$C$10</f>
        <v>2.925</v>
      </c>
      <c r="P270" s="119">
        <f t="shared" si="5"/>
        <v>0.9659090909</v>
      </c>
      <c r="Q270" s="120">
        <f t="shared" si="6"/>
        <v>0.2477203647</v>
      </c>
      <c r="R270" s="121">
        <f>ABS('Prévisionnel Exploitation'!$B$6)/M270*15/1000</f>
        <v>69.41279579</v>
      </c>
      <c r="S270" s="121">
        <f>ABS('Prévisionnel Exploitation'!$B$6)/P270*'MC sur granulés'!$B$2/1000</f>
        <v>69.21680672</v>
      </c>
      <c r="T270" s="121">
        <f>(S270/('MC sur granulés'!$B$2/1000)*K270)/1000</f>
        <v>27.62218487</v>
      </c>
    </row>
    <row r="271" ht="13.5" customHeight="1">
      <c r="A271" s="118">
        <v>6.59000000000006</v>
      </c>
      <c r="B271" s="119">
        <f>ROUND(15*(A271/'MC sur granulés'!$B$3),2)</f>
        <v>4.28</v>
      </c>
      <c r="C271" s="126">
        <f t="shared" si="190"/>
        <v>9.550724638</v>
      </c>
      <c r="D271" s="127">
        <v>17.39</v>
      </c>
      <c r="E271" s="127">
        <v>15.32</v>
      </c>
      <c r="F271" s="127">
        <f t="shared" si="191"/>
        <v>-7.839275362</v>
      </c>
      <c r="G271" s="127">
        <f t="shared" si="192"/>
        <v>-5.769275362</v>
      </c>
      <c r="H271" s="128">
        <f t="shared" si="193"/>
        <v>0.4507921427</v>
      </c>
      <c r="I271" s="128">
        <f t="shared" si="194"/>
        <v>0.3765845537</v>
      </c>
      <c r="J271" s="119">
        <f t="shared" ref="J271:K271" si="279">A271/1.1</f>
        <v>5.990909091</v>
      </c>
      <c r="K271" s="119">
        <f t="shared" si="279"/>
        <v>3.890909091</v>
      </c>
      <c r="L271" s="118">
        <f>'MC sur granulés'!$C$9/1000*15</f>
        <v>4.5</v>
      </c>
      <c r="M271" s="119">
        <f t="shared" si="3"/>
        <v>1.490909091</v>
      </c>
      <c r="N271" s="120">
        <f t="shared" si="4"/>
        <v>0.248861912</v>
      </c>
      <c r="O271" s="119">
        <f>'MC sur granulés'!$C$10</f>
        <v>2.925</v>
      </c>
      <c r="P271" s="119">
        <f t="shared" si="5"/>
        <v>0.9659090909</v>
      </c>
      <c r="Q271" s="120">
        <f t="shared" si="6"/>
        <v>0.248861912</v>
      </c>
      <c r="R271" s="121">
        <f>ABS('Prévisionnel Exploitation'!$B$6)/M271*15/1000</f>
        <v>68.98954704</v>
      </c>
      <c r="S271" s="121">
        <f>ABS('Prévisionnel Exploitation'!$B$6)/P271*'MC sur granulés'!$B$2/1000</f>
        <v>69.21680672</v>
      </c>
      <c r="T271" s="121">
        <f>(S271/('MC sur granulés'!$B$2/1000)*K271)/1000</f>
        <v>27.62218487</v>
      </c>
    </row>
    <row r="272" ht="13.5" customHeight="1">
      <c r="A272" s="118">
        <v>6.60000000000006</v>
      </c>
      <c r="B272" s="119">
        <f>ROUND(15*(A272/'MC sur granulés'!$B$3),2)</f>
        <v>4.29</v>
      </c>
      <c r="C272" s="126">
        <f t="shared" si="190"/>
        <v>9.565217391</v>
      </c>
      <c r="D272" s="127">
        <v>17.39</v>
      </c>
      <c r="E272" s="127">
        <v>15.32</v>
      </c>
      <c r="F272" s="127">
        <f t="shared" si="191"/>
        <v>-7.824782609</v>
      </c>
      <c r="G272" s="127">
        <f t="shared" si="192"/>
        <v>-5.754782609</v>
      </c>
      <c r="H272" s="128">
        <f t="shared" si="193"/>
        <v>0.4499587469</v>
      </c>
      <c r="I272" s="128">
        <f t="shared" si="194"/>
        <v>0.3756385515</v>
      </c>
      <c r="J272" s="119">
        <f t="shared" ref="J272:K272" si="280">A272/1.1</f>
        <v>6</v>
      </c>
      <c r="K272" s="119">
        <f t="shared" si="280"/>
        <v>3.9</v>
      </c>
      <c r="L272" s="118">
        <f>'MC sur granulés'!$C$9/1000*15</f>
        <v>4.5</v>
      </c>
      <c r="M272" s="119">
        <f t="shared" si="3"/>
        <v>1.5</v>
      </c>
      <c r="N272" s="120">
        <f t="shared" si="4"/>
        <v>0.25</v>
      </c>
      <c r="O272" s="119">
        <f>'MC sur granulés'!$C$10</f>
        <v>2.925</v>
      </c>
      <c r="P272" s="119">
        <f t="shared" si="5"/>
        <v>0.975</v>
      </c>
      <c r="Q272" s="120">
        <f t="shared" si="6"/>
        <v>0.25</v>
      </c>
      <c r="R272" s="121">
        <f>ABS('Prévisionnel Exploitation'!$B$6)/M272*15/1000</f>
        <v>68.57142857</v>
      </c>
      <c r="S272" s="121">
        <f>ABS('Prévisionnel Exploitation'!$B$6)/P272*'MC sur granulés'!$B$2/1000</f>
        <v>68.57142857</v>
      </c>
      <c r="T272" s="121">
        <f>(S272/('MC sur granulés'!$B$2/1000)*K272)/1000</f>
        <v>27.42857143</v>
      </c>
    </row>
    <row r="273" ht="13.5" customHeight="1">
      <c r="A273" s="118">
        <v>6.61000000000006</v>
      </c>
      <c r="B273" s="119">
        <f>ROUND(15*(A273/'MC sur granulés'!$B$3),2)</f>
        <v>4.3</v>
      </c>
      <c r="C273" s="126">
        <f t="shared" si="190"/>
        <v>9.579710145</v>
      </c>
      <c r="D273" s="127">
        <v>17.39</v>
      </c>
      <c r="E273" s="127">
        <v>15.32</v>
      </c>
      <c r="F273" s="127">
        <f t="shared" si="191"/>
        <v>-7.810289855</v>
      </c>
      <c r="G273" s="127">
        <f t="shared" si="192"/>
        <v>-5.740289855</v>
      </c>
      <c r="H273" s="128">
        <f t="shared" si="193"/>
        <v>0.4491253511</v>
      </c>
      <c r="I273" s="128">
        <f t="shared" si="194"/>
        <v>0.3746925493</v>
      </c>
      <c r="J273" s="119">
        <f t="shared" ref="J273:K273" si="281">A273/1.1</f>
        <v>6.009090909</v>
      </c>
      <c r="K273" s="119">
        <f t="shared" si="281"/>
        <v>3.909090909</v>
      </c>
      <c r="L273" s="118">
        <f>'MC sur granulés'!$C$9/1000*15</f>
        <v>4.5</v>
      </c>
      <c r="M273" s="119">
        <f t="shared" si="3"/>
        <v>1.509090909</v>
      </c>
      <c r="N273" s="120">
        <f t="shared" si="4"/>
        <v>0.2511346445</v>
      </c>
      <c r="O273" s="119">
        <f>'MC sur granulés'!$C$10</f>
        <v>2.925</v>
      </c>
      <c r="P273" s="119">
        <f t="shared" si="5"/>
        <v>0.9840909091</v>
      </c>
      <c r="Q273" s="120">
        <f t="shared" si="6"/>
        <v>0.2511346445</v>
      </c>
      <c r="R273" s="121">
        <f>ABS('Prévisionnel Exploitation'!$B$6)/M273*15/1000</f>
        <v>68.15834768</v>
      </c>
      <c r="S273" s="121">
        <f>ABS('Prévisionnel Exploitation'!$B$6)/P273*'MC sur granulés'!$B$2/1000</f>
        <v>67.93797427</v>
      </c>
      <c r="T273" s="121">
        <f>(S273/('MC sur granulés'!$B$2/1000)*K273)/1000</f>
        <v>27.23853514</v>
      </c>
    </row>
    <row r="274" ht="13.5" customHeight="1">
      <c r="A274" s="118">
        <v>6.62000000000006</v>
      </c>
      <c r="B274" s="119">
        <f>ROUND(15*(A274/'MC sur granulés'!$B$3),2)</f>
        <v>4.3</v>
      </c>
      <c r="C274" s="126">
        <f t="shared" si="190"/>
        <v>9.594202899</v>
      </c>
      <c r="D274" s="127">
        <v>17.39</v>
      </c>
      <c r="E274" s="127">
        <v>15.32</v>
      </c>
      <c r="F274" s="127">
        <f t="shared" si="191"/>
        <v>-7.795797101</v>
      </c>
      <c r="G274" s="127">
        <f t="shared" si="192"/>
        <v>-5.725797101</v>
      </c>
      <c r="H274" s="128">
        <f t="shared" si="193"/>
        <v>0.4482919552</v>
      </c>
      <c r="I274" s="128">
        <f t="shared" si="194"/>
        <v>0.3737465471</v>
      </c>
      <c r="J274" s="119">
        <f t="shared" ref="J274:K274" si="282">A274/1.1</f>
        <v>6.018181818</v>
      </c>
      <c r="K274" s="119">
        <f t="shared" si="282"/>
        <v>3.909090909</v>
      </c>
      <c r="L274" s="118">
        <f>'MC sur granulés'!$C$9/1000*15</f>
        <v>4.5</v>
      </c>
      <c r="M274" s="119">
        <f t="shared" si="3"/>
        <v>1.518181818</v>
      </c>
      <c r="N274" s="120">
        <f t="shared" si="4"/>
        <v>0.252265861</v>
      </c>
      <c r="O274" s="119">
        <f>'MC sur granulés'!$C$10</f>
        <v>2.925</v>
      </c>
      <c r="P274" s="119">
        <f t="shared" si="5"/>
        <v>0.9840909091</v>
      </c>
      <c r="Q274" s="120">
        <f t="shared" si="6"/>
        <v>0.252265861</v>
      </c>
      <c r="R274" s="121">
        <f>ABS('Prévisionnel Exploitation'!$B$6)/M274*15/1000</f>
        <v>67.75021386</v>
      </c>
      <c r="S274" s="121">
        <f>ABS('Prévisionnel Exploitation'!$B$6)/P274*'MC sur granulés'!$B$2/1000</f>
        <v>67.93797427</v>
      </c>
      <c r="T274" s="121">
        <f>(S274/('MC sur granulés'!$B$2/1000)*K274)/1000</f>
        <v>27.23853514</v>
      </c>
    </row>
    <row r="275" ht="13.5" customHeight="1">
      <c r="A275" s="118">
        <v>6.63000000000006</v>
      </c>
      <c r="B275" s="119">
        <f>ROUND(15*(A275/'MC sur granulés'!$B$3),2)</f>
        <v>4.31</v>
      </c>
      <c r="C275" s="126">
        <f t="shared" si="190"/>
        <v>9.608695652</v>
      </c>
      <c r="D275" s="127">
        <v>17.39</v>
      </c>
      <c r="E275" s="127">
        <v>15.32</v>
      </c>
      <c r="F275" s="127">
        <f t="shared" si="191"/>
        <v>-7.781304348</v>
      </c>
      <c r="G275" s="127">
        <f t="shared" si="192"/>
        <v>-5.711304348</v>
      </c>
      <c r="H275" s="128">
        <f t="shared" si="193"/>
        <v>0.4474585594</v>
      </c>
      <c r="I275" s="128">
        <f t="shared" si="194"/>
        <v>0.3728005449</v>
      </c>
      <c r="J275" s="119">
        <f t="shared" ref="J275:K275" si="283">A275/1.1</f>
        <v>6.027272727</v>
      </c>
      <c r="K275" s="119">
        <f t="shared" si="283"/>
        <v>3.918181818</v>
      </c>
      <c r="L275" s="118">
        <f>'MC sur granulés'!$C$9/1000*15</f>
        <v>4.5</v>
      </c>
      <c r="M275" s="119">
        <f t="shared" si="3"/>
        <v>1.527272727</v>
      </c>
      <c r="N275" s="120">
        <f t="shared" si="4"/>
        <v>0.2533936652</v>
      </c>
      <c r="O275" s="119">
        <f>'MC sur granulés'!$C$10</f>
        <v>2.925</v>
      </c>
      <c r="P275" s="119">
        <f t="shared" si="5"/>
        <v>0.9931818182</v>
      </c>
      <c r="Q275" s="120">
        <f t="shared" si="6"/>
        <v>0.2533936652</v>
      </c>
      <c r="R275" s="121">
        <f>ABS('Prévisionnel Exploitation'!$B$6)/M275*15/1000</f>
        <v>67.34693878</v>
      </c>
      <c r="S275" s="121">
        <f>ABS('Prévisionnel Exploitation'!$B$6)/P275*'MC sur granulés'!$B$2/1000</f>
        <v>67.31611638</v>
      </c>
      <c r="T275" s="121">
        <f>(S275/('MC sur granulés'!$B$2/1000)*K275)/1000</f>
        <v>27.05197777</v>
      </c>
    </row>
    <row r="276" ht="13.5" customHeight="1">
      <c r="A276" s="118">
        <v>6.64000000000006</v>
      </c>
      <c r="B276" s="119">
        <f>ROUND(15*(A276/'MC sur granulés'!$B$3),2)</f>
        <v>4.32</v>
      </c>
      <c r="C276" s="126">
        <f t="shared" si="190"/>
        <v>9.623188406</v>
      </c>
      <c r="D276" s="127">
        <v>17.39</v>
      </c>
      <c r="E276" s="127">
        <v>15.32</v>
      </c>
      <c r="F276" s="127">
        <f t="shared" si="191"/>
        <v>-7.766811594</v>
      </c>
      <c r="G276" s="127">
        <f t="shared" si="192"/>
        <v>-5.696811594</v>
      </c>
      <c r="H276" s="128">
        <f t="shared" si="193"/>
        <v>0.4466251636</v>
      </c>
      <c r="I276" s="128">
        <f t="shared" si="194"/>
        <v>0.3718545427</v>
      </c>
      <c r="J276" s="119">
        <f t="shared" ref="J276:K276" si="284">A276/1.1</f>
        <v>6.036363636</v>
      </c>
      <c r="K276" s="119">
        <f t="shared" si="284"/>
        <v>3.927272727</v>
      </c>
      <c r="L276" s="118">
        <f>'MC sur granulés'!$C$9/1000*15</f>
        <v>4.5</v>
      </c>
      <c r="M276" s="119">
        <f t="shared" si="3"/>
        <v>1.536363636</v>
      </c>
      <c r="N276" s="120">
        <f t="shared" si="4"/>
        <v>0.2545180723</v>
      </c>
      <c r="O276" s="119">
        <f>'MC sur granulés'!$C$10</f>
        <v>2.925</v>
      </c>
      <c r="P276" s="119">
        <f t="shared" si="5"/>
        <v>1.002272727</v>
      </c>
      <c r="Q276" s="120">
        <f t="shared" si="6"/>
        <v>0.2545180723</v>
      </c>
      <c r="R276" s="121">
        <f>ABS('Prévisionnel Exploitation'!$B$6)/M276*15/1000</f>
        <v>66.94843618</v>
      </c>
      <c r="S276" s="121">
        <f>ABS('Prévisionnel Exploitation'!$B$6)/P276*'MC sur granulés'!$B$2/1000</f>
        <v>66.70553936</v>
      </c>
      <c r="T276" s="121">
        <f>(S276/('MC sur granulés'!$B$2/1000)*K276)/1000</f>
        <v>26.86880466</v>
      </c>
    </row>
    <row r="277" ht="13.5" customHeight="1">
      <c r="A277" s="118">
        <v>6.65000000000006</v>
      </c>
      <c r="B277" s="119">
        <f>ROUND(15*(A277/'MC sur granulés'!$B$3),2)</f>
        <v>4.32</v>
      </c>
      <c r="C277" s="126">
        <f t="shared" si="190"/>
        <v>9.637681159</v>
      </c>
      <c r="D277" s="127">
        <v>17.39</v>
      </c>
      <c r="E277" s="127">
        <v>15.32</v>
      </c>
      <c r="F277" s="127">
        <f t="shared" si="191"/>
        <v>-7.752318841</v>
      </c>
      <c r="G277" s="127">
        <f t="shared" si="192"/>
        <v>-5.682318841</v>
      </c>
      <c r="H277" s="128">
        <f t="shared" si="193"/>
        <v>0.4457917677</v>
      </c>
      <c r="I277" s="128">
        <f t="shared" si="194"/>
        <v>0.3709085405</v>
      </c>
      <c r="J277" s="119">
        <f t="shared" ref="J277:K277" si="285">A277/1.1</f>
        <v>6.045454545</v>
      </c>
      <c r="K277" s="119">
        <f t="shared" si="285"/>
        <v>3.927272727</v>
      </c>
      <c r="L277" s="118">
        <f>'MC sur granulés'!$C$9/1000*15</f>
        <v>4.5</v>
      </c>
      <c r="M277" s="119">
        <f t="shared" si="3"/>
        <v>1.545454545</v>
      </c>
      <c r="N277" s="120">
        <f t="shared" si="4"/>
        <v>0.2556390977</v>
      </c>
      <c r="O277" s="119">
        <f>'MC sur granulés'!$C$10</f>
        <v>2.925</v>
      </c>
      <c r="P277" s="119">
        <f t="shared" si="5"/>
        <v>1.002272727</v>
      </c>
      <c r="Q277" s="120">
        <f t="shared" si="6"/>
        <v>0.2556390977</v>
      </c>
      <c r="R277" s="121">
        <f>ABS('Prévisionnel Exploitation'!$B$6)/M277*15/1000</f>
        <v>66.55462185</v>
      </c>
      <c r="S277" s="121">
        <f>ABS('Prévisionnel Exploitation'!$B$6)/P277*'MC sur granulés'!$B$2/1000</f>
        <v>66.70553936</v>
      </c>
      <c r="T277" s="121">
        <f>(S277/('MC sur granulés'!$B$2/1000)*K277)/1000</f>
        <v>26.86880466</v>
      </c>
    </row>
    <row r="278" ht="13.5" customHeight="1">
      <c r="A278" s="118">
        <v>6.66000000000006</v>
      </c>
      <c r="B278" s="119">
        <f>ROUND(15*(A278/'MC sur granulés'!$B$3),2)</f>
        <v>4.33</v>
      </c>
      <c r="C278" s="126">
        <f t="shared" si="190"/>
        <v>9.652173913</v>
      </c>
      <c r="D278" s="127">
        <v>17.39</v>
      </c>
      <c r="E278" s="127">
        <v>15.32</v>
      </c>
      <c r="F278" s="127">
        <f t="shared" si="191"/>
        <v>-7.737826087</v>
      </c>
      <c r="G278" s="127">
        <f t="shared" si="192"/>
        <v>-5.667826087</v>
      </c>
      <c r="H278" s="128">
        <f t="shared" si="193"/>
        <v>0.4449583719</v>
      </c>
      <c r="I278" s="128">
        <f t="shared" si="194"/>
        <v>0.3699625383</v>
      </c>
      <c r="J278" s="119">
        <f t="shared" ref="J278:K278" si="286">A278/1.1</f>
        <v>6.054545455</v>
      </c>
      <c r="K278" s="119">
        <f t="shared" si="286"/>
        <v>3.936363636</v>
      </c>
      <c r="L278" s="118">
        <f>'MC sur granulés'!$C$9/1000*15</f>
        <v>4.5</v>
      </c>
      <c r="M278" s="119">
        <f t="shared" si="3"/>
        <v>1.554545455</v>
      </c>
      <c r="N278" s="120">
        <f t="shared" si="4"/>
        <v>0.2567567568</v>
      </c>
      <c r="O278" s="119">
        <f>'MC sur granulés'!$C$10</f>
        <v>2.925</v>
      </c>
      <c r="P278" s="119">
        <f t="shared" si="5"/>
        <v>1.011363636</v>
      </c>
      <c r="Q278" s="120">
        <f t="shared" si="6"/>
        <v>0.2567567568</v>
      </c>
      <c r="R278" s="121">
        <f>ABS('Prévisionnel Exploitation'!$B$6)/M278*15/1000</f>
        <v>66.16541353</v>
      </c>
      <c r="S278" s="121">
        <f>ABS('Prévisionnel Exploitation'!$B$6)/P278*'MC sur granulés'!$B$2/1000</f>
        <v>66.105939</v>
      </c>
      <c r="T278" s="121">
        <f>(S278/('MC sur granulés'!$B$2/1000)*K278)/1000</f>
        <v>26.68892456</v>
      </c>
    </row>
    <row r="279" ht="13.5" customHeight="1">
      <c r="A279" s="118">
        <v>6.67000000000006</v>
      </c>
      <c r="B279" s="119">
        <f>ROUND(15*(A279/'MC sur granulés'!$B$3),2)</f>
        <v>4.34</v>
      </c>
      <c r="C279" s="126">
        <f t="shared" si="190"/>
        <v>9.666666667</v>
      </c>
      <c r="D279" s="127">
        <v>17.39</v>
      </c>
      <c r="E279" s="127">
        <v>15.32</v>
      </c>
      <c r="F279" s="127">
        <f t="shared" si="191"/>
        <v>-7.723333333</v>
      </c>
      <c r="G279" s="127">
        <f t="shared" si="192"/>
        <v>-5.653333333</v>
      </c>
      <c r="H279" s="128">
        <f t="shared" si="193"/>
        <v>0.444124976</v>
      </c>
      <c r="I279" s="128">
        <f t="shared" si="194"/>
        <v>0.3690165361</v>
      </c>
      <c r="J279" s="119">
        <f t="shared" ref="J279:K279" si="287">A279/1.1</f>
        <v>6.063636364</v>
      </c>
      <c r="K279" s="119">
        <f t="shared" si="287"/>
        <v>3.945454545</v>
      </c>
      <c r="L279" s="118">
        <f>'MC sur granulés'!$C$9/1000*15</f>
        <v>4.5</v>
      </c>
      <c r="M279" s="119">
        <f t="shared" si="3"/>
        <v>1.563636364</v>
      </c>
      <c r="N279" s="120">
        <f t="shared" si="4"/>
        <v>0.2578710645</v>
      </c>
      <c r="O279" s="119">
        <f>'MC sur granulés'!$C$10</f>
        <v>2.925</v>
      </c>
      <c r="P279" s="119">
        <f t="shared" si="5"/>
        <v>1.020454545</v>
      </c>
      <c r="Q279" s="120">
        <f t="shared" si="6"/>
        <v>0.2578710645</v>
      </c>
      <c r="R279" s="121">
        <f>ABS('Prévisionnel Exploitation'!$B$6)/M279*15/1000</f>
        <v>65.7807309</v>
      </c>
      <c r="S279" s="121">
        <f>ABS('Prévisionnel Exploitation'!$B$6)/P279*'MC sur granulés'!$B$2/1000</f>
        <v>65.51702195</v>
      </c>
      <c r="T279" s="121">
        <f>(S279/('MC sur granulés'!$B$2/1000)*K279)/1000</f>
        <v>26.51224944</v>
      </c>
    </row>
    <row r="280" ht="13.5" customHeight="1">
      <c r="A280" s="118">
        <v>6.68000000000006</v>
      </c>
      <c r="B280" s="119">
        <f>ROUND(15*(A280/'MC sur granulés'!$B$3),2)</f>
        <v>4.34</v>
      </c>
      <c r="C280" s="126">
        <f t="shared" si="190"/>
        <v>9.68115942</v>
      </c>
      <c r="D280" s="127">
        <v>17.39</v>
      </c>
      <c r="E280" s="127">
        <v>15.32</v>
      </c>
      <c r="F280" s="127">
        <f t="shared" si="191"/>
        <v>-7.70884058</v>
      </c>
      <c r="G280" s="127">
        <f t="shared" si="192"/>
        <v>-5.63884058</v>
      </c>
      <c r="H280" s="128">
        <f t="shared" si="193"/>
        <v>0.4432915802</v>
      </c>
      <c r="I280" s="128">
        <f t="shared" si="194"/>
        <v>0.3680705339</v>
      </c>
      <c r="J280" s="119">
        <f t="shared" ref="J280:K280" si="288">A280/1.1</f>
        <v>6.072727273</v>
      </c>
      <c r="K280" s="119">
        <f t="shared" si="288"/>
        <v>3.945454545</v>
      </c>
      <c r="L280" s="118">
        <f>'MC sur granulés'!$C$9/1000*15</f>
        <v>4.5</v>
      </c>
      <c r="M280" s="119">
        <f t="shared" si="3"/>
        <v>1.572727273</v>
      </c>
      <c r="N280" s="120">
        <f t="shared" si="4"/>
        <v>0.2589820359</v>
      </c>
      <c r="O280" s="119">
        <f>'MC sur granulés'!$C$10</f>
        <v>2.925</v>
      </c>
      <c r="P280" s="119">
        <f t="shared" si="5"/>
        <v>1.020454545</v>
      </c>
      <c r="Q280" s="120">
        <f t="shared" si="6"/>
        <v>0.2589820359</v>
      </c>
      <c r="R280" s="121">
        <f>ABS('Prévisionnel Exploitation'!$B$6)/M280*15/1000</f>
        <v>65.40049546</v>
      </c>
      <c r="S280" s="121">
        <f>ABS('Prévisionnel Exploitation'!$B$6)/P280*'MC sur granulés'!$B$2/1000</f>
        <v>65.51702195</v>
      </c>
      <c r="T280" s="121">
        <f>(S280/('MC sur granulés'!$B$2/1000)*K280)/1000</f>
        <v>26.51224944</v>
      </c>
    </row>
    <row r="281" ht="13.5" customHeight="1">
      <c r="A281" s="118">
        <v>6.69000000000006</v>
      </c>
      <c r="B281" s="119">
        <f>ROUND(15*(A281/'MC sur granulés'!$B$3),2)</f>
        <v>4.35</v>
      </c>
      <c r="C281" s="126">
        <f t="shared" si="190"/>
        <v>9.695652174</v>
      </c>
      <c r="D281" s="127">
        <v>17.39</v>
      </c>
      <c r="E281" s="127">
        <v>15.32</v>
      </c>
      <c r="F281" s="127">
        <f t="shared" si="191"/>
        <v>-7.694347826</v>
      </c>
      <c r="G281" s="127">
        <f t="shared" si="192"/>
        <v>-5.624347826</v>
      </c>
      <c r="H281" s="128">
        <f t="shared" si="193"/>
        <v>0.4424581844</v>
      </c>
      <c r="I281" s="128">
        <f t="shared" si="194"/>
        <v>0.3671245317</v>
      </c>
      <c r="J281" s="119">
        <f t="shared" ref="J281:K281" si="289">A281/1.1</f>
        <v>6.081818182</v>
      </c>
      <c r="K281" s="119">
        <f t="shared" si="289"/>
        <v>3.954545455</v>
      </c>
      <c r="L281" s="118">
        <f>'MC sur granulés'!$C$9/1000*15</f>
        <v>4.5</v>
      </c>
      <c r="M281" s="119">
        <f t="shared" si="3"/>
        <v>1.581818182</v>
      </c>
      <c r="N281" s="120">
        <f t="shared" si="4"/>
        <v>0.2600896861</v>
      </c>
      <c r="O281" s="119">
        <f>'MC sur granulés'!$C$10</f>
        <v>2.925</v>
      </c>
      <c r="P281" s="119">
        <f t="shared" si="5"/>
        <v>1.029545455</v>
      </c>
      <c r="Q281" s="120">
        <f t="shared" si="6"/>
        <v>0.2600896861</v>
      </c>
      <c r="R281" s="121">
        <f>ABS('Prévisionnel Exploitation'!$B$6)/M281*15/1000</f>
        <v>65.02463054</v>
      </c>
      <c r="S281" s="121">
        <f>ABS('Prévisionnel Exploitation'!$B$6)/P281*'MC sur granulés'!$B$2/1000</f>
        <v>64.9385052</v>
      </c>
      <c r="T281" s="121">
        <f>(S281/('MC sur granulés'!$B$2/1000)*K281)/1000</f>
        <v>26.33869442</v>
      </c>
    </row>
    <row r="282" ht="13.5" customHeight="1">
      <c r="A282" s="118">
        <v>6.70000000000006</v>
      </c>
      <c r="B282" s="119">
        <f>ROUND(15*(A282/'MC sur granulés'!$B$3),2)</f>
        <v>4.36</v>
      </c>
      <c r="C282" s="126">
        <f t="shared" si="190"/>
        <v>9.710144928</v>
      </c>
      <c r="D282" s="127">
        <v>17.39</v>
      </c>
      <c r="E282" s="127">
        <v>15.32</v>
      </c>
      <c r="F282" s="127">
        <f t="shared" si="191"/>
        <v>-7.679855072</v>
      </c>
      <c r="G282" s="127">
        <f t="shared" si="192"/>
        <v>-5.609855072</v>
      </c>
      <c r="H282" s="128">
        <f t="shared" si="193"/>
        <v>0.4416247885</v>
      </c>
      <c r="I282" s="128">
        <f t="shared" si="194"/>
        <v>0.3661785295</v>
      </c>
      <c r="J282" s="119">
        <f t="shared" ref="J282:K282" si="290">A282/1.1</f>
        <v>6.090909091</v>
      </c>
      <c r="K282" s="119">
        <f t="shared" si="290"/>
        <v>3.963636364</v>
      </c>
      <c r="L282" s="118">
        <f>'MC sur granulés'!$C$9/1000*15</f>
        <v>4.5</v>
      </c>
      <c r="M282" s="119">
        <f t="shared" si="3"/>
        <v>1.590909091</v>
      </c>
      <c r="N282" s="120">
        <f t="shared" si="4"/>
        <v>0.2611940299</v>
      </c>
      <c r="O282" s="119">
        <f>'MC sur granulés'!$C$10</f>
        <v>2.925</v>
      </c>
      <c r="P282" s="119">
        <f t="shared" si="5"/>
        <v>1.038636364</v>
      </c>
      <c r="Q282" s="120">
        <f t="shared" si="6"/>
        <v>0.2611940299</v>
      </c>
      <c r="R282" s="121">
        <f>ABS('Prévisionnel Exploitation'!$B$6)/M282*15/1000</f>
        <v>64.65306122</v>
      </c>
      <c r="S282" s="121">
        <f>ABS('Prévisionnel Exploitation'!$B$6)/P282*'MC sur granulés'!$B$2/1000</f>
        <v>64.37011566</v>
      </c>
      <c r="T282" s="121">
        <f>(S282/('MC sur granulés'!$B$2/1000)*K282)/1000</f>
        <v>26.16817756</v>
      </c>
    </row>
    <row r="283" ht="13.5" customHeight="1">
      <c r="A283" s="118">
        <v>6.71000000000006</v>
      </c>
      <c r="B283" s="119">
        <f>ROUND(15*(A283/'MC sur granulés'!$B$3),2)</f>
        <v>4.36</v>
      </c>
      <c r="C283" s="126">
        <f t="shared" si="190"/>
        <v>9.724637681</v>
      </c>
      <c r="D283" s="127">
        <v>17.39</v>
      </c>
      <c r="E283" s="127">
        <v>15.32</v>
      </c>
      <c r="F283" s="127">
        <f t="shared" si="191"/>
        <v>-7.665362319</v>
      </c>
      <c r="G283" s="127">
        <f t="shared" si="192"/>
        <v>-5.595362319</v>
      </c>
      <c r="H283" s="128">
        <f t="shared" si="193"/>
        <v>0.4407913927</v>
      </c>
      <c r="I283" s="128">
        <f t="shared" si="194"/>
        <v>0.3652325273</v>
      </c>
      <c r="J283" s="119">
        <f t="shared" ref="J283:K283" si="291">A283/1.1</f>
        <v>6.1</v>
      </c>
      <c r="K283" s="119">
        <f t="shared" si="291"/>
        <v>3.963636364</v>
      </c>
      <c r="L283" s="118">
        <f>'MC sur granulés'!$C$9/1000*15</f>
        <v>4.5</v>
      </c>
      <c r="M283" s="119">
        <f t="shared" si="3"/>
        <v>1.6</v>
      </c>
      <c r="N283" s="120">
        <f t="shared" si="4"/>
        <v>0.262295082</v>
      </c>
      <c r="O283" s="119">
        <f>'MC sur granulés'!$C$10</f>
        <v>2.925</v>
      </c>
      <c r="P283" s="119">
        <f t="shared" si="5"/>
        <v>1.038636364</v>
      </c>
      <c r="Q283" s="120">
        <f t="shared" si="6"/>
        <v>0.262295082</v>
      </c>
      <c r="R283" s="121">
        <f>ABS('Prévisionnel Exploitation'!$B$6)/M283*15/1000</f>
        <v>64.28571429</v>
      </c>
      <c r="S283" s="121">
        <f>ABS('Prévisionnel Exploitation'!$B$6)/P283*'MC sur granulés'!$B$2/1000</f>
        <v>64.37011566</v>
      </c>
      <c r="T283" s="121">
        <f>(S283/('MC sur granulés'!$B$2/1000)*K283)/1000</f>
        <v>26.16817756</v>
      </c>
    </row>
    <row r="284" ht="13.5" customHeight="1">
      <c r="A284" s="118">
        <v>6.72000000000007</v>
      </c>
      <c r="B284" s="119">
        <f>ROUND(15*(A284/'MC sur granulés'!$B$3),2)</f>
        <v>4.37</v>
      </c>
      <c r="C284" s="126">
        <f t="shared" si="190"/>
        <v>9.739130435</v>
      </c>
      <c r="D284" s="127">
        <v>17.39</v>
      </c>
      <c r="E284" s="127">
        <v>15.32</v>
      </c>
      <c r="F284" s="127">
        <f t="shared" si="191"/>
        <v>-7.650869565</v>
      </c>
      <c r="G284" s="127">
        <f t="shared" si="192"/>
        <v>-5.580869565</v>
      </c>
      <c r="H284" s="128">
        <f t="shared" si="193"/>
        <v>0.4399579968</v>
      </c>
      <c r="I284" s="128">
        <f t="shared" si="194"/>
        <v>0.3642865251</v>
      </c>
      <c r="J284" s="119">
        <f t="shared" ref="J284:K284" si="292">A284/1.1</f>
        <v>6.109090909</v>
      </c>
      <c r="K284" s="119">
        <f t="shared" si="292"/>
        <v>3.972727273</v>
      </c>
      <c r="L284" s="118">
        <f>'MC sur granulés'!$C$9/1000*15</f>
        <v>4.5</v>
      </c>
      <c r="M284" s="119">
        <f t="shared" si="3"/>
        <v>1.609090909</v>
      </c>
      <c r="N284" s="120">
        <f t="shared" si="4"/>
        <v>0.2633928571</v>
      </c>
      <c r="O284" s="119">
        <f>'MC sur granulés'!$C$10</f>
        <v>2.925</v>
      </c>
      <c r="P284" s="119">
        <f t="shared" si="5"/>
        <v>1.047727273</v>
      </c>
      <c r="Q284" s="120">
        <f t="shared" si="6"/>
        <v>0.2633928571</v>
      </c>
      <c r="R284" s="121">
        <f>ABS('Prévisionnel Exploitation'!$B$6)/M284*15/1000</f>
        <v>63.92251816</v>
      </c>
      <c r="S284" s="121">
        <f>ABS('Prévisionnel Exploitation'!$B$6)/P284*'MC sur granulés'!$B$2/1000</f>
        <v>63.81158971</v>
      </c>
      <c r="T284" s="121">
        <f>(S284/('MC sur granulés'!$B$2/1000)*K284)/1000</f>
        <v>26.00061977</v>
      </c>
    </row>
    <row r="285" ht="13.5" customHeight="1">
      <c r="A285" s="118">
        <v>6.73000000000007</v>
      </c>
      <c r="B285" s="119">
        <f>ROUND(15*(A285/'MC sur granulés'!$B$3),2)</f>
        <v>4.37</v>
      </c>
      <c r="C285" s="126">
        <f t="shared" si="190"/>
        <v>9.753623188</v>
      </c>
      <c r="D285" s="127">
        <v>17.39</v>
      </c>
      <c r="E285" s="127">
        <v>15.32</v>
      </c>
      <c r="F285" s="127">
        <f t="shared" si="191"/>
        <v>-7.636376812</v>
      </c>
      <c r="G285" s="127">
        <f t="shared" si="192"/>
        <v>-5.566376812</v>
      </c>
      <c r="H285" s="128">
        <f t="shared" si="193"/>
        <v>0.439124601</v>
      </c>
      <c r="I285" s="128">
        <f t="shared" si="194"/>
        <v>0.363340523</v>
      </c>
      <c r="J285" s="119">
        <f t="shared" ref="J285:K285" si="293">A285/1.1</f>
        <v>6.118181818</v>
      </c>
      <c r="K285" s="119">
        <f t="shared" si="293"/>
        <v>3.972727273</v>
      </c>
      <c r="L285" s="118">
        <f>'MC sur granulés'!$C$9/1000*15</f>
        <v>4.5</v>
      </c>
      <c r="M285" s="119">
        <f t="shared" si="3"/>
        <v>1.618181818</v>
      </c>
      <c r="N285" s="120">
        <f t="shared" si="4"/>
        <v>0.26448737</v>
      </c>
      <c r="O285" s="119">
        <f>'MC sur granulés'!$C$10</f>
        <v>2.925</v>
      </c>
      <c r="P285" s="119">
        <f t="shared" si="5"/>
        <v>1.047727273</v>
      </c>
      <c r="Q285" s="120">
        <f t="shared" si="6"/>
        <v>0.26448737</v>
      </c>
      <c r="R285" s="121">
        <f>ABS('Prévisionnel Exploitation'!$B$6)/M285*15/1000</f>
        <v>63.56340289</v>
      </c>
      <c r="S285" s="121">
        <f>ABS('Prévisionnel Exploitation'!$B$6)/P285*'MC sur granulés'!$B$2/1000</f>
        <v>63.81158971</v>
      </c>
      <c r="T285" s="121">
        <f>(S285/('MC sur granulés'!$B$2/1000)*K285)/1000</f>
        <v>26.00061977</v>
      </c>
    </row>
    <row r="286" ht="13.5" customHeight="1">
      <c r="A286" s="118">
        <v>6.74000000000007</v>
      </c>
      <c r="B286" s="119">
        <f>ROUND(15*(A286/'MC sur granulés'!$B$3),2)</f>
        <v>4.38</v>
      </c>
      <c r="C286" s="126">
        <f t="shared" si="190"/>
        <v>9.768115942</v>
      </c>
      <c r="D286" s="127">
        <v>17.39</v>
      </c>
      <c r="E286" s="127">
        <v>15.32</v>
      </c>
      <c r="F286" s="127">
        <f t="shared" si="191"/>
        <v>-7.621884058</v>
      </c>
      <c r="G286" s="127">
        <f t="shared" si="192"/>
        <v>-5.551884058</v>
      </c>
      <c r="H286" s="128">
        <f t="shared" si="193"/>
        <v>0.4382912052</v>
      </c>
      <c r="I286" s="128">
        <f t="shared" si="194"/>
        <v>0.3623945208</v>
      </c>
      <c r="J286" s="119">
        <f t="shared" ref="J286:K286" si="294">A286/1.1</f>
        <v>6.127272727</v>
      </c>
      <c r="K286" s="119">
        <f t="shared" si="294"/>
        <v>3.981818182</v>
      </c>
      <c r="L286" s="118">
        <f>'MC sur granulés'!$C$9/1000*15</f>
        <v>4.5</v>
      </c>
      <c r="M286" s="119">
        <f t="shared" si="3"/>
        <v>1.627272727</v>
      </c>
      <c r="N286" s="120">
        <f t="shared" si="4"/>
        <v>0.265578635</v>
      </c>
      <c r="O286" s="119">
        <f>'MC sur granulés'!$C$10</f>
        <v>2.925</v>
      </c>
      <c r="P286" s="119">
        <f t="shared" si="5"/>
        <v>1.056818182</v>
      </c>
      <c r="Q286" s="120">
        <f t="shared" si="6"/>
        <v>0.265578635</v>
      </c>
      <c r="R286" s="121">
        <f>ABS('Prévisionnel Exploitation'!$B$6)/M286*15/1000</f>
        <v>63.20830008</v>
      </c>
      <c r="S286" s="121">
        <f>ABS('Prévisionnel Exploitation'!$B$6)/P286*'MC sur granulés'!$B$2/1000</f>
        <v>63.26267281</v>
      </c>
      <c r="T286" s="121">
        <f>(S286/('MC sur granulés'!$B$2/1000)*K286)/1000</f>
        <v>25.8359447</v>
      </c>
    </row>
    <row r="287" ht="13.5" customHeight="1">
      <c r="A287" s="118">
        <v>6.75000000000007</v>
      </c>
      <c r="B287" s="119">
        <f>ROUND(15*(A287/'MC sur granulés'!$B$3),2)</f>
        <v>4.39</v>
      </c>
      <c r="C287" s="126">
        <f t="shared" si="190"/>
        <v>9.782608696</v>
      </c>
      <c r="D287" s="127">
        <v>17.39</v>
      </c>
      <c r="E287" s="127">
        <v>15.32</v>
      </c>
      <c r="F287" s="127">
        <f t="shared" si="191"/>
        <v>-7.607391304</v>
      </c>
      <c r="G287" s="127">
        <f t="shared" si="192"/>
        <v>-5.537391304</v>
      </c>
      <c r="H287" s="128">
        <f t="shared" si="193"/>
        <v>0.4374578093</v>
      </c>
      <c r="I287" s="128">
        <f t="shared" si="194"/>
        <v>0.3614485186</v>
      </c>
      <c r="J287" s="119">
        <f t="shared" ref="J287:K287" si="295">A287/1.1</f>
        <v>6.136363636</v>
      </c>
      <c r="K287" s="119">
        <f t="shared" si="295"/>
        <v>3.990909091</v>
      </c>
      <c r="L287" s="118">
        <f>'MC sur granulés'!$C$9/1000*15</f>
        <v>4.5</v>
      </c>
      <c r="M287" s="119">
        <f t="shared" si="3"/>
        <v>1.636363636</v>
      </c>
      <c r="N287" s="120">
        <f t="shared" si="4"/>
        <v>0.2666666667</v>
      </c>
      <c r="O287" s="119">
        <f>'MC sur granulés'!$C$10</f>
        <v>2.925</v>
      </c>
      <c r="P287" s="119">
        <f t="shared" si="5"/>
        <v>1.065909091</v>
      </c>
      <c r="Q287" s="120">
        <f t="shared" si="6"/>
        <v>0.2666666667</v>
      </c>
      <c r="R287" s="121">
        <f>ABS('Prévisionnel Exploitation'!$B$6)/M287*15/1000</f>
        <v>62.85714286</v>
      </c>
      <c r="S287" s="121">
        <f>ABS('Prévisionnel Exploitation'!$B$6)/P287*'MC sur granulés'!$B$2/1000</f>
        <v>62.7231191</v>
      </c>
      <c r="T287" s="121">
        <f>(S287/('MC sur granulés'!$B$2/1000)*K287)/1000</f>
        <v>25.67407859</v>
      </c>
    </row>
    <row r="288" ht="13.5" customHeight="1">
      <c r="A288" s="118">
        <v>6.76000000000007</v>
      </c>
      <c r="B288" s="119">
        <f>ROUND(15*(A288/'MC sur granulés'!$B$3),2)</f>
        <v>4.39</v>
      </c>
      <c r="C288" s="126">
        <f t="shared" si="190"/>
        <v>9.797101449</v>
      </c>
      <c r="D288" s="127">
        <v>17.39</v>
      </c>
      <c r="E288" s="127">
        <v>15.32</v>
      </c>
      <c r="F288" s="127">
        <f t="shared" si="191"/>
        <v>-7.592898551</v>
      </c>
      <c r="G288" s="127">
        <f t="shared" si="192"/>
        <v>-5.522898551</v>
      </c>
      <c r="H288" s="128">
        <f t="shared" si="193"/>
        <v>0.4366244135</v>
      </c>
      <c r="I288" s="128">
        <f t="shared" si="194"/>
        <v>0.3605025164</v>
      </c>
      <c r="J288" s="119">
        <f t="shared" ref="J288:K288" si="296">A288/1.1</f>
        <v>6.145454545</v>
      </c>
      <c r="K288" s="119">
        <f t="shared" si="296"/>
        <v>3.990909091</v>
      </c>
      <c r="L288" s="118">
        <f>'MC sur granulés'!$C$9/1000*15</f>
        <v>4.5</v>
      </c>
      <c r="M288" s="119">
        <f t="shared" si="3"/>
        <v>1.645454545</v>
      </c>
      <c r="N288" s="120">
        <f t="shared" si="4"/>
        <v>0.2677514793</v>
      </c>
      <c r="O288" s="119">
        <f>'MC sur granulés'!$C$10</f>
        <v>2.925</v>
      </c>
      <c r="P288" s="119">
        <f t="shared" si="5"/>
        <v>1.065909091</v>
      </c>
      <c r="Q288" s="120">
        <f t="shared" si="6"/>
        <v>0.2677514793</v>
      </c>
      <c r="R288" s="121">
        <f>ABS('Prévisionnel Exploitation'!$B$6)/M288*15/1000</f>
        <v>62.50986582</v>
      </c>
      <c r="S288" s="121">
        <f>ABS('Prévisionnel Exploitation'!$B$6)/P288*'MC sur granulés'!$B$2/1000</f>
        <v>62.7231191</v>
      </c>
      <c r="T288" s="121">
        <f>(S288/('MC sur granulés'!$B$2/1000)*K288)/1000</f>
        <v>25.67407859</v>
      </c>
    </row>
    <row r="289" ht="13.5" customHeight="1">
      <c r="A289" s="118">
        <v>6.77000000000007</v>
      </c>
      <c r="B289" s="119">
        <f>ROUND(15*(A289/'MC sur granulés'!$B$3),2)</f>
        <v>4.4</v>
      </c>
      <c r="C289" s="126">
        <f t="shared" si="190"/>
        <v>9.811594203</v>
      </c>
      <c r="D289" s="127">
        <v>17.39</v>
      </c>
      <c r="E289" s="127">
        <v>15.32</v>
      </c>
      <c r="F289" s="127">
        <f t="shared" si="191"/>
        <v>-7.578405797</v>
      </c>
      <c r="G289" s="127">
        <f t="shared" si="192"/>
        <v>-5.508405797</v>
      </c>
      <c r="H289" s="128">
        <f t="shared" si="193"/>
        <v>0.4357910177</v>
      </c>
      <c r="I289" s="128">
        <f t="shared" si="194"/>
        <v>0.3595565142</v>
      </c>
      <c r="J289" s="119">
        <f t="shared" ref="J289:K289" si="297">A289/1.1</f>
        <v>6.154545455</v>
      </c>
      <c r="K289" s="119">
        <f t="shared" si="297"/>
        <v>4</v>
      </c>
      <c r="L289" s="118">
        <f>'MC sur granulés'!$C$9/1000*15</f>
        <v>4.5</v>
      </c>
      <c r="M289" s="119">
        <f t="shared" si="3"/>
        <v>1.654545455</v>
      </c>
      <c r="N289" s="120">
        <f t="shared" si="4"/>
        <v>0.2688330871</v>
      </c>
      <c r="O289" s="119">
        <f>'MC sur granulés'!$C$10</f>
        <v>2.925</v>
      </c>
      <c r="P289" s="119">
        <f t="shared" si="5"/>
        <v>1.075</v>
      </c>
      <c r="Q289" s="120">
        <f t="shared" si="6"/>
        <v>0.2688330871</v>
      </c>
      <c r="R289" s="121">
        <f>ABS('Prévisionnel Exploitation'!$B$6)/M289*15/1000</f>
        <v>62.16640502</v>
      </c>
      <c r="S289" s="121">
        <f>ABS('Prévisionnel Exploitation'!$B$6)/P289*'MC sur granulés'!$B$2/1000</f>
        <v>62.19269103</v>
      </c>
      <c r="T289" s="121">
        <f>(S289/('MC sur granulés'!$B$2/1000)*K289)/1000</f>
        <v>25.51495017</v>
      </c>
    </row>
    <row r="290" ht="13.5" customHeight="1">
      <c r="A290" s="118">
        <v>6.78000000000007</v>
      </c>
      <c r="B290" s="119">
        <f>ROUND(15*(A290/'MC sur granulés'!$B$3),2)</f>
        <v>4.41</v>
      </c>
      <c r="C290" s="126">
        <f t="shared" si="190"/>
        <v>9.826086957</v>
      </c>
      <c r="D290" s="127">
        <v>17.39</v>
      </c>
      <c r="E290" s="127">
        <v>15.32</v>
      </c>
      <c r="F290" s="127">
        <f t="shared" si="191"/>
        <v>-7.563913043</v>
      </c>
      <c r="G290" s="127">
        <f t="shared" si="192"/>
        <v>-5.493913043</v>
      </c>
      <c r="H290" s="128">
        <f t="shared" si="193"/>
        <v>0.4349576218</v>
      </c>
      <c r="I290" s="128">
        <f t="shared" si="194"/>
        <v>0.358610512</v>
      </c>
      <c r="J290" s="119">
        <f t="shared" ref="J290:K290" si="298">A290/1.1</f>
        <v>6.163636364</v>
      </c>
      <c r="K290" s="119">
        <f t="shared" si="298"/>
        <v>4.009090909</v>
      </c>
      <c r="L290" s="118">
        <f>'MC sur granulés'!$C$9/1000*15</f>
        <v>4.5</v>
      </c>
      <c r="M290" s="119">
        <f t="shared" si="3"/>
        <v>1.663636364</v>
      </c>
      <c r="N290" s="120">
        <f t="shared" si="4"/>
        <v>0.2699115044</v>
      </c>
      <c r="O290" s="119">
        <f>'MC sur granulés'!$C$10</f>
        <v>2.925</v>
      </c>
      <c r="P290" s="119">
        <f t="shared" si="5"/>
        <v>1.084090909</v>
      </c>
      <c r="Q290" s="120">
        <f t="shared" si="6"/>
        <v>0.2699115044</v>
      </c>
      <c r="R290" s="121">
        <f>ABS('Prévisionnel Exploitation'!$B$6)/M290*15/1000</f>
        <v>61.82669789</v>
      </c>
      <c r="S290" s="121">
        <f>ABS('Prévisionnel Exploitation'!$B$6)/P290*'MC sur granulés'!$B$2/1000</f>
        <v>61.67115903</v>
      </c>
      <c r="T290" s="121">
        <f>(S290/('MC sur granulés'!$B$2/1000)*K290)/1000</f>
        <v>25.35849057</v>
      </c>
    </row>
    <row r="291" ht="13.5" customHeight="1">
      <c r="A291" s="118">
        <v>6.79000000000007</v>
      </c>
      <c r="B291" s="119">
        <f>ROUND(15*(A291/'MC sur granulés'!$B$3),2)</f>
        <v>4.41</v>
      </c>
      <c r="C291" s="126">
        <f t="shared" si="190"/>
        <v>9.84057971</v>
      </c>
      <c r="D291" s="127">
        <v>17.39</v>
      </c>
      <c r="E291" s="127">
        <v>15.32</v>
      </c>
      <c r="F291" s="127">
        <f t="shared" si="191"/>
        <v>-7.54942029</v>
      </c>
      <c r="G291" s="127">
        <f t="shared" si="192"/>
        <v>-5.47942029</v>
      </c>
      <c r="H291" s="128">
        <f t="shared" si="193"/>
        <v>0.434124226</v>
      </c>
      <c r="I291" s="128">
        <f t="shared" si="194"/>
        <v>0.3576645098</v>
      </c>
      <c r="J291" s="119">
        <f t="shared" ref="J291:K291" si="299">A291/1.1</f>
        <v>6.172727273</v>
      </c>
      <c r="K291" s="119">
        <f t="shared" si="299"/>
        <v>4.009090909</v>
      </c>
      <c r="L291" s="118">
        <f>'MC sur granulés'!$C$9/1000*15</f>
        <v>4.5</v>
      </c>
      <c r="M291" s="119">
        <f t="shared" si="3"/>
        <v>1.672727273</v>
      </c>
      <c r="N291" s="120">
        <f t="shared" si="4"/>
        <v>0.2709867452</v>
      </c>
      <c r="O291" s="119">
        <f>'MC sur granulés'!$C$10</f>
        <v>2.925</v>
      </c>
      <c r="P291" s="119">
        <f t="shared" si="5"/>
        <v>1.084090909</v>
      </c>
      <c r="Q291" s="120">
        <f t="shared" si="6"/>
        <v>0.2709867452</v>
      </c>
      <c r="R291" s="121">
        <f>ABS('Prévisionnel Exploitation'!$B$6)/M291*15/1000</f>
        <v>61.49068323</v>
      </c>
      <c r="S291" s="121">
        <f>ABS('Prévisionnel Exploitation'!$B$6)/P291*'MC sur granulés'!$B$2/1000</f>
        <v>61.67115903</v>
      </c>
      <c r="T291" s="121">
        <f>(S291/('MC sur granulés'!$B$2/1000)*K291)/1000</f>
        <v>25.35849057</v>
      </c>
    </row>
    <row r="292" ht="13.5" customHeight="1">
      <c r="A292" s="118">
        <v>6.80000000000007</v>
      </c>
      <c r="B292" s="119">
        <f>ROUND(15*(A292/'MC sur granulés'!$B$3),2)</f>
        <v>4.42</v>
      </c>
      <c r="C292" s="126">
        <f t="shared" si="190"/>
        <v>9.855072464</v>
      </c>
      <c r="D292" s="127">
        <v>17.39</v>
      </c>
      <c r="E292" s="127">
        <v>15.32</v>
      </c>
      <c r="F292" s="127">
        <f t="shared" si="191"/>
        <v>-7.534927536</v>
      </c>
      <c r="G292" s="127">
        <f t="shared" si="192"/>
        <v>-5.464927536</v>
      </c>
      <c r="H292" s="128">
        <f t="shared" si="193"/>
        <v>0.4332908301</v>
      </c>
      <c r="I292" s="128">
        <f t="shared" si="194"/>
        <v>0.3567185076</v>
      </c>
      <c r="J292" s="119">
        <f t="shared" ref="J292:K292" si="300">A292/1.1</f>
        <v>6.181818182</v>
      </c>
      <c r="K292" s="119">
        <f t="shared" si="300"/>
        <v>4.018181818</v>
      </c>
      <c r="L292" s="118">
        <f>'MC sur granulés'!$C$9/1000*15</f>
        <v>4.5</v>
      </c>
      <c r="M292" s="119">
        <f t="shared" si="3"/>
        <v>1.681818182</v>
      </c>
      <c r="N292" s="120">
        <f t="shared" si="4"/>
        <v>0.2720588235</v>
      </c>
      <c r="O292" s="119">
        <f>'MC sur granulés'!$C$10</f>
        <v>2.925</v>
      </c>
      <c r="P292" s="119">
        <f t="shared" si="5"/>
        <v>1.093181818</v>
      </c>
      <c r="Q292" s="120">
        <f t="shared" si="6"/>
        <v>0.2720588235</v>
      </c>
      <c r="R292" s="121">
        <f>ABS('Prévisionnel Exploitation'!$B$6)/M292*15/1000</f>
        <v>61.15830116</v>
      </c>
      <c r="S292" s="121">
        <f>ABS('Prévisionnel Exploitation'!$B$6)/P292*'MC sur granulés'!$B$2/1000</f>
        <v>61.15830116</v>
      </c>
      <c r="T292" s="121">
        <f>(S292/('MC sur granulés'!$B$2/1000)*K292)/1000</f>
        <v>25.2046332</v>
      </c>
    </row>
    <row r="293" ht="13.5" customHeight="1">
      <c r="A293" s="118">
        <v>6.81000000000007</v>
      </c>
      <c r="B293" s="119">
        <f>ROUND(15*(A293/'MC sur granulés'!$B$3),2)</f>
        <v>4.43</v>
      </c>
      <c r="C293" s="126">
        <f t="shared" si="190"/>
        <v>9.869565217</v>
      </c>
      <c r="D293" s="127">
        <v>17.39</v>
      </c>
      <c r="E293" s="127">
        <v>15.32</v>
      </c>
      <c r="F293" s="127">
        <f t="shared" si="191"/>
        <v>-7.520434783</v>
      </c>
      <c r="G293" s="127">
        <f t="shared" si="192"/>
        <v>-5.450434783</v>
      </c>
      <c r="H293" s="128">
        <f t="shared" si="193"/>
        <v>0.4324574343</v>
      </c>
      <c r="I293" s="128">
        <f t="shared" si="194"/>
        <v>0.3557725054</v>
      </c>
      <c r="J293" s="119">
        <f t="shared" ref="J293:K293" si="301">A293/1.1</f>
        <v>6.190909091</v>
      </c>
      <c r="K293" s="119">
        <f t="shared" si="301"/>
        <v>4.027272727</v>
      </c>
      <c r="L293" s="118">
        <f>'MC sur granulés'!$C$9/1000*15</f>
        <v>4.5</v>
      </c>
      <c r="M293" s="119">
        <f t="shared" si="3"/>
        <v>1.690909091</v>
      </c>
      <c r="N293" s="120">
        <f t="shared" si="4"/>
        <v>0.2731277533</v>
      </c>
      <c r="O293" s="119">
        <f>'MC sur granulés'!$C$10</f>
        <v>2.925</v>
      </c>
      <c r="P293" s="119">
        <f t="shared" si="5"/>
        <v>1.102272727</v>
      </c>
      <c r="Q293" s="120">
        <f t="shared" si="6"/>
        <v>0.2731277533</v>
      </c>
      <c r="R293" s="121">
        <f>ABS('Prévisionnel Exploitation'!$B$6)/M293*15/1000</f>
        <v>60.82949309</v>
      </c>
      <c r="S293" s="121">
        <f>ABS('Prévisionnel Exploitation'!$B$6)/P293*'MC sur granulés'!$B$2/1000</f>
        <v>60.6539028</v>
      </c>
      <c r="T293" s="121">
        <f>(S293/('MC sur granulés'!$B$2/1000)*K293)/1000</f>
        <v>25.0533137</v>
      </c>
    </row>
    <row r="294" ht="13.5" customHeight="1">
      <c r="A294" s="118">
        <v>6.82000000000007</v>
      </c>
      <c r="B294" s="119">
        <f>ROUND(15*(A294/'MC sur granulés'!$B$3),2)</f>
        <v>4.43</v>
      </c>
      <c r="C294" s="126">
        <f t="shared" si="190"/>
        <v>9.884057971</v>
      </c>
      <c r="D294" s="127">
        <v>17.39</v>
      </c>
      <c r="E294" s="127">
        <v>15.32</v>
      </c>
      <c r="F294" s="127">
        <f t="shared" si="191"/>
        <v>-7.505942029</v>
      </c>
      <c r="G294" s="127">
        <f t="shared" si="192"/>
        <v>-5.435942029</v>
      </c>
      <c r="H294" s="128">
        <f t="shared" si="193"/>
        <v>0.4316240385</v>
      </c>
      <c r="I294" s="128">
        <f t="shared" si="194"/>
        <v>0.3548265032</v>
      </c>
      <c r="J294" s="119">
        <f t="shared" ref="J294:K294" si="302">A294/1.1</f>
        <v>6.2</v>
      </c>
      <c r="K294" s="119">
        <f t="shared" si="302"/>
        <v>4.027272727</v>
      </c>
      <c r="L294" s="118">
        <f>'MC sur granulés'!$C$9/1000*15</f>
        <v>4.5</v>
      </c>
      <c r="M294" s="119">
        <f t="shared" si="3"/>
        <v>1.7</v>
      </c>
      <c r="N294" s="120">
        <f t="shared" si="4"/>
        <v>0.2741935484</v>
      </c>
      <c r="O294" s="119">
        <f>'MC sur granulés'!$C$10</f>
        <v>2.925</v>
      </c>
      <c r="P294" s="119">
        <f t="shared" si="5"/>
        <v>1.102272727</v>
      </c>
      <c r="Q294" s="120">
        <f t="shared" si="6"/>
        <v>0.2741935484</v>
      </c>
      <c r="R294" s="121">
        <f>ABS('Prévisionnel Exploitation'!$B$6)/M294*15/1000</f>
        <v>60.50420168</v>
      </c>
      <c r="S294" s="121">
        <f>ABS('Prévisionnel Exploitation'!$B$6)/P294*'MC sur granulés'!$B$2/1000</f>
        <v>60.6539028</v>
      </c>
      <c r="T294" s="121">
        <f>(S294/('MC sur granulés'!$B$2/1000)*K294)/1000</f>
        <v>25.0533137</v>
      </c>
    </row>
    <row r="295" ht="13.5" customHeight="1">
      <c r="A295" s="118">
        <v>6.83000000000007</v>
      </c>
      <c r="B295" s="119">
        <f>ROUND(15*(A295/'MC sur granulés'!$B$3),2)</f>
        <v>4.44</v>
      </c>
      <c r="C295" s="126">
        <f t="shared" si="190"/>
        <v>9.898550725</v>
      </c>
      <c r="D295" s="127">
        <v>17.39</v>
      </c>
      <c r="E295" s="127">
        <v>15.32</v>
      </c>
      <c r="F295" s="127">
        <f t="shared" si="191"/>
        <v>-7.491449275</v>
      </c>
      <c r="G295" s="127">
        <f t="shared" si="192"/>
        <v>-5.421449275</v>
      </c>
      <c r="H295" s="128">
        <f t="shared" si="193"/>
        <v>0.4307906426</v>
      </c>
      <c r="I295" s="128">
        <f t="shared" si="194"/>
        <v>0.353880501</v>
      </c>
      <c r="J295" s="119">
        <f t="shared" ref="J295:K295" si="303">A295/1.1</f>
        <v>6.209090909</v>
      </c>
      <c r="K295" s="119">
        <f t="shared" si="303"/>
        <v>4.036363636</v>
      </c>
      <c r="L295" s="118">
        <f>'MC sur granulés'!$C$9/1000*15</f>
        <v>4.5</v>
      </c>
      <c r="M295" s="119">
        <f t="shared" si="3"/>
        <v>1.709090909</v>
      </c>
      <c r="N295" s="120">
        <f t="shared" si="4"/>
        <v>0.2752562225</v>
      </c>
      <c r="O295" s="119">
        <f>'MC sur granulés'!$C$10</f>
        <v>2.925</v>
      </c>
      <c r="P295" s="119">
        <f t="shared" si="5"/>
        <v>1.111363636</v>
      </c>
      <c r="Q295" s="120">
        <f t="shared" si="6"/>
        <v>0.2752562225</v>
      </c>
      <c r="R295" s="121">
        <f>ABS('Prévisionnel Exploitation'!$B$6)/M295*15/1000</f>
        <v>60.18237082</v>
      </c>
      <c r="S295" s="121">
        <f>ABS('Prévisionnel Exploitation'!$B$6)/P295*'MC sur granulés'!$B$2/1000</f>
        <v>60.15775635</v>
      </c>
      <c r="T295" s="121">
        <f>(S295/('MC sur granulés'!$B$2/1000)*K295)/1000</f>
        <v>24.90446976</v>
      </c>
    </row>
    <row r="296" ht="13.5" customHeight="1">
      <c r="A296" s="118">
        <v>6.84000000000007</v>
      </c>
      <c r="B296" s="119">
        <f>ROUND(15*(A296/'MC sur granulés'!$B$3),2)</f>
        <v>4.45</v>
      </c>
      <c r="C296" s="126">
        <f t="shared" si="190"/>
        <v>9.913043478</v>
      </c>
      <c r="D296" s="127">
        <v>17.39</v>
      </c>
      <c r="E296" s="127">
        <v>15.32</v>
      </c>
      <c r="F296" s="127">
        <f t="shared" si="191"/>
        <v>-7.476956522</v>
      </c>
      <c r="G296" s="127">
        <f t="shared" si="192"/>
        <v>-5.406956522</v>
      </c>
      <c r="H296" s="128">
        <f t="shared" si="193"/>
        <v>0.4299572468</v>
      </c>
      <c r="I296" s="128">
        <f t="shared" si="194"/>
        <v>0.3529344988</v>
      </c>
      <c r="J296" s="119">
        <f t="shared" ref="J296:K296" si="304">A296/1.1</f>
        <v>6.218181818</v>
      </c>
      <c r="K296" s="119">
        <f t="shared" si="304"/>
        <v>4.045454545</v>
      </c>
      <c r="L296" s="118">
        <f>'MC sur granulés'!$C$9/1000*15</f>
        <v>4.5</v>
      </c>
      <c r="M296" s="119">
        <f t="shared" si="3"/>
        <v>1.718181818</v>
      </c>
      <c r="N296" s="120">
        <f t="shared" si="4"/>
        <v>0.2763157895</v>
      </c>
      <c r="O296" s="119">
        <f>'MC sur granulés'!$C$10</f>
        <v>2.925</v>
      </c>
      <c r="P296" s="119">
        <f t="shared" si="5"/>
        <v>1.120454545</v>
      </c>
      <c r="Q296" s="120">
        <f t="shared" si="6"/>
        <v>0.2763157895</v>
      </c>
      <c r="R296" s="121">
        <f>ABS('Prévisionnel Exploitation'!$B$6)/M296*15/1000</f>
        <v>59.86394558</v>
      </c>
      <c r="S296" s="121">
        <f>ABS('Prévisionnel Exploitation'!$B$6)/P296*'MC sur granulés'!$B$2/1000</f>
        <v>59.66966097</v>
      </c>
      <c r="T296" s="121">
        <f>(S296/('MC sur granulés'!$B$2/1000)*K296)/1000</f>
        <v>24.75804115</v>
      </c>
    </row>
    <row r="297" ht="13.5" customHeight="1">
      <c r="A297" s="118">
        <v>6.85000000000007</v>
      </c>
      <c r="B297" s="119">
        <f>ROUND(15*(A297/'MC sur granulés'!$B$3),2)</f>
        <v>4.45</v>
      </c>
      <c r="C297" s="126">
        <f t="shared" si="190"/>
        <v>9.927536232</v>
      </c>
      <c r="D297" s="127">
        <v>17.39</v>
      </c>
      <c r="E297" s="127">
        <v>15.32</v>
      </c>
      <c r="F297" s="127">
        <f t="shared" si="191"/>
        <v>-7.462463768</v>
      </c>
      <c r="G297" s="127">
        <f t="shared" si="192"/>
        <v>-5.392463768</v>
      </c>
      <c r="H297" s="128">
        <f t="shared" si="193"/>
        <v>0.429123851</v>
      </c>
      <c r="I297" s="128">
        <f t="shared" si="194"/>
        <v>0.3519884966</v>
      </c>
      <c r="J297" s="119">
        <f t="shared" ref="J297:K297" si="305">A297/1.1</f>
        <v>6.227272727</v>
      </c>
      <c r="K297" s="119">
        <f t="shared" si="305"/>
        <v>4.045454545</v>
      </c>
      <c r="L297" s="118">
        <f>'MC sur granulés'!$C$9/1000*15</f>
        <v>4.5</v>
      </c>
      <c r="M297" s="119">
        <f t="shared" si="3"/>
        <v>1.727272727</v>
      </c>
      <c r="N297" s="120">
        <f t="shared" si="4"/>
        <v>0.2773722628</v>
      </c>
      <c r="O297" s="119">
        <f>'MC sur granulés'!$C$10</f>
        <v>2.925</v>
      </c>
      <c r="P297" s="119">
        <f t="shared" si="5"/>
        <v>1.120454545</v>
      </c>
      <c r="Q297" s="120">
        <f t="shared" si="6"/>
        <v>0.2773722628</v>
      </c>
      <c r="R297" s="121">
        <f>ABS('Prévisionnel Exploitation'!$B$6)/M297*15/1000</f>
        <v>59.54887218</v>
      </c>
      <c r="S297" s="121">
        <f>ABS('Prévisionnel Exploitation'!$B$6)/P297*'MC sur granulés'!$B$2/1000</f>
        <v>59.66966097</v>
      </c>
      <c r="T297" s="121">
        <f>(S297/('MC sur granulés'!$B$2/1000)*K297)/1000</f>
        <v>24.75804115</v>
      </c>
    </row>
    <row r="298" ht="13.5" customHeight="1">
      <c r="A298" s="118">
        <v>6.86000000000007</v>
      </c>
      <c r="B298" s="119">
        <f>ROUND(15*(A298/'MC sur granulés'!$B$3),2)</f>
        <v>4.46</v>
      </c>
      <c r="C298" s="126">
        <f t="shared" si="190"/>
        <v>9.942028986</v>
      </c>
      <c r="D298" s="127">
        <v>17.39</v>
      </c>
      <c r="E298" s="127">
        <v>15.32</v>
      </c>
      <c r="F298" s="127">
        <f t="shared" si="191"/>
        <v>-7.447971014</v>
      </c>
      <c r="G298" s="127">
        <f t="shared" si="192"/>
        <v>-5.377971014</v>
      </c>
      <c r="H298" s="128">
        <f t="shared" si="193"/>
        <v>0.4282904551</v>
      </c>
      <c r="I298" s="128">
        <f t="shared" si="194"/>
        <v>0.3510424944</v>
      </c>
      <c r="J298" s="119">
        <f t="shared" ref="J298:K298" si="306">A298/1.1</f>
        <v>6.236363636</v>
      </c>
      <c r="K298" s="119">
        <f t="shared" si="306"/>
        <v>4.054545455</v>
      </c>
      <c r="L298" s="118">
        <f>'MC sur granulés'!$C$9/1000*15</f>
        <v>4.5</v>
      </c>
      <c r="M298" s="119">
        <f t="shared" si="3"/>
        <v>1.736363636</v>
      </c>
      <c r="N298" s="120">
        <f t="shared" si="4"/>
        <v>0.278425656</v>
      </c>
      <c r="O298" s="119">
        <f>'MC sur granulés'!$C$10</f>
        <v>2.925</v>
      </c>
      <c r="P298" s="119">
        <f t="shared" si="5"/>
        <v>1.129545455</v>
      </c>
      <c r="Q298" s="120">
        <f t="shared" si="6"/>
        <v>0.278425656</v>
      </c>
      <c r="R298" s="121">
        <f>ABS('Prévisionnel Exploitation'!$B$6)/M298*15/1000</f>
        <v>59.23709798</v>
      </c>
      <c r="S298" s="121">
        <f>ABS('Prévisionnel Exploitation'!$B$6)/P298*'MC sur granulés'!$B$2/1000</f>
        <v>59.18942225</v>
      </c>
      <c r="T298" s="121">
        <f>(S298/('MC sur granulés'!$B$2/1000)*K298)/1000</f>
        <v>24.61396953</v>
      </c>
    </row>
    <row r="299" ht="13.5" customHeight="1">
      <c r="A299" s="118">
        <v>6.87000000000007</v>
      </c>
      <c r="B299" s="119">
        <f>ROUND(15*(A299/'MC sur granulés'!$B$3),2)</f>
        <v>4.47</v>
      </c>
      <c r="C299" s="126">
        <f t="shared" si="190"/>
        <v>9.956521739</v>
      </c>
      <c r="D299" s="127">
        <v>17.39</v>
      </c>
      <c r="E299" s="127">
        <v>15.32</v>
      </c>
      <c r="F299" s="127">
        <f t="shared" si="191"/>
        <v>-7.433478261</v>
      </c>
      <c r="G299" s="127">
        <f t="shared" si="192"/>
        <v>-5.363478261</v>
      </c>
      <c r="H299" s="128">
        <f t="shared" si="193"/>
        <v>0.4274570593</v>
      </c>
      <c r="I299" s="128">
        <f t="shared" si="194"/>
        <v>0.3500964922</v>
      </c>
      <c r="J299" s="119">
        <f t="shared" ref="J299:K299" si="307">A299/1.1</f>
        <v>6.245454545</v>
      </c>
      <c r="K299" s="119">
        <f t="shared" si="307"/>
        <v>4.063636364</v>
      </c>
      <c r="L299" s="118">
        <f>'MC sur granulés'!$C$9/1000*15</f>
        <v>4.5</v>
      </c>
      <c r="M299" s="119">
        <f t="shared" si="3"/>
        <v>1.745454545</v>
      </c>
      <c r="N299" s="120">
        <f t="shared" si="4"/>
        <v>0.2794759825</v>
      </c>
      <c r="O299" s="119">
        <f>'MC sur granulés'!$C$10</f>
        <v>2.925</v>
      </c>
      <c r="P299" s="119">
        <f t="shared" si="5"/>
        <v>1.138636364</v>
      </c>
      <c r="Q299" s="120">
        <f t="shared" si="6"/>
        <v>0.2794759825</v>
      </c>
      <c r="R299" s="121">
        <f>ABS('Prévisionnel Exploitation'!$B$6)/M299*15/1000</f>
        <v>58.92857143</v>
      </c>
      <c r="S299" s="121">
        <f>ABS('Prévisionnel Exploitation'!$B$6)/P299*'MC sur granulés'!$B$2/1000</f>
        <v>58.71685201</v>
      </c>
      <c r="T299" s="121">
        <f>(S299/('MC sur granulés'!$B$2/1000)*K299)/1000</f>
        <v>24.47219846</v>
      </c>
    </row>
    <row r="300" ht="13.5" customHeight="1">
      <c r="A300" s="118">
        <v>6.88000000000007</v>
      </c>
      <c r="B300" s="119">
        <f>ROUND(15*(A300/'MC sur granulés'!$B$3),2)</f>
        <v>4.47</v>
      </c>
      <c r="C300" s="126">
        <f t="shared" si="190"/>
        <v>9.971014493</v>
      </c>
      <c r="D300" s="127">
        <v>17.39</v>
      </c>
      <c r="E300" s="127">
        <v>15.32</v>
      </c>
      <c r="F300" s="127">
        <f t="shared" si="191"/>
        <v>-7.418985507</v>
      </c>
      <c r="G300" s="127">
        <f t="shared" si="192"/>
        <v>-5.348985507</v>
      </c>
      <c r="H300" s="128">
        <f t="shared" si="193"/>
        <v>0.4266236634</v>
      </c>
      <c r="I300" s="128">
        <f t="shared" si="194"/>
        <v>0.34915049</v>
      </c>
      <c r="J300" s="119">
        <f t="shared" ref="J300:K300" si="308">A300/1.1</f>
        <v>6.254545455</v>
      </c>
      <c r="K300" s="119">
        <f t="shared" si="308"/>
        <v>4.063636364</v>
      </c>
      <c r="L300" s="118">
        <f>'MC sur granulés'!$C$9/1000*15</f>
        <v>4.5</v>
      </c>
      <c r="M300" s="119">
        <f t="shared" si="3"/>
        <v>1.754545455</v>
      </c>
      <c r="N300" s="120">
        <f t="shared" si="4"/>
        <v>0.2805232558</v>
      </c>
      <c r="O300" s="119">
        <f>'MC sur granulés'!$C$10</f>
        <v>2.925</v>
      </c>
      <c r="P300" s="119">
        <f t="shared" si="5"/>
        <v>1.138636364</v>
      </c>
      <c r="Q300" s="120">
        <f t="shared" si="6"/>
        <v>0.2805232558</v>
      </c>
      <c r="R300" s="121">
        <f>ABS('Prévisionnel Exploitation'!$B$6)/M300*15/1000</f>
        <v>58.62324204</v>
      </c>
      <c r="S300" s="121">
        <f>ABS('Prévisionnel Exploitation'!$B$6)/P300*'MC sur granulés'!$B$2/1000</f>
        <v>58.71685201</v>
      </c>
      <c r="T300" s="121">
        <f>(S300/('MC sur granulés'!$B$2/1000)*K300)/1000</f>
        <v>24.47219846</v>
      </c>
    </row>
    <row r="301" ht="13.5" customHeight="1">
      <c r="A301" s="118">
        <v>6.89000000000007</v>
      </c>
      <c r="B301" s="119">
        <f>ROUND(15*(A301/'MC sur granulés'!$B$3),2)</f>
        <v>4.48</v>
      </c>
      <c r="C301" s="126">
        <f t="shared" si="190"/>
        <v>9.985507246</v>
      </c>
      <c r="D301" s="127">
        <v>17.39</v>
      </c>
      <c r="E301" s="127">
        <v>15.32</v>
      </c>
      <c r="F301" s="127">
        <f t="shared" si="191"/>
        <v>-7.404492754</v>
      </c>
      <c r="G301" s="127">
        <f t="shared" si="192"/>
        <v>-5.334492754</v>
      </c>
      <c r="H301" s="128">
        <f t="shared" si="193"/>
        <v>0.4257902676</v>
      </c>
      <c r="I301" s="128">
        <f t="shared" si="194"/>
        <v>0.3482044878</v>
      </c>
      <c r="J301" s="119">
        <f t="shared" ref="J301:K301" si="309">A301/1.1</f>
        <v>6.263636364</v>
      </c>
      <c r="K301" s="119">
        <f t="shared" si="309"/>
        <v>4.072727273</v>
      </c>
      <c r="L301" s="118">
        <f>'MC sur granulés'!$C$9/1000*15</f>
        <v>4.5</v>
      </c>
      <c r="M301" s="119">
        <f t="shared" si="3"/>
        <v>1.763636364</v>
      </c>
      <c r="N301" s="120">
        <f t="shared" si="4"/>
        <v>0.2815674891</v>
      </c>
      <c r="O301" s="119">
        <f>'MC sur granulés'!$C$10</f>
        <v>2.925</v>
      </c>
      <c r="P301" s="119">
        <f t="shared" si="5"/>
        <v>1.147727273</v>
      </c>
      <c r="Q301" s="120">
        <f t="shared" si="6"/>
        <v>0.2815674891</v>
      </c>
      <c r="R301" s="121">
        <f>ABS('Prévisionnel Exploitation'!$B$6)/M301*15/1000</f>
        <v>58.32106038</v>
      </c>
      <c r="S301" s="121">
        <f>ABS('Prévisionnel Exploitation'!$B$6)/P301*'MC sur granulés'!$B$2/1000</f>
        <v>58.25176803</v>
      </c>
      <c r="T301" s="121">
        <f>(S301/('MC sur granulés'!$B$2/1000)*K301)/1000</f>
        <v>24.33267327</v>
      </c>
    </row>
    <row r="302" ht="13.5" customHeight="1">
      <c r="A302" s="118">
        <v>6.90000000000007</v>
      </c>
      <c r="B302" s="119">
        <f>ROUND(15*(A302/'MC sur granulés'!$B$3),2)</f>
        <v>4.49</v>
      </c>
      <c r="C302" s="126">
        <f t="shared" si="190"/>
        <v>10</v>
      </c>
      <c r="D302" s="127">
        <v>17.39</v>
      </c>
      <c r="E302" s="127">
        <v>15.32</v>
      </c>
      <c r="F302" s="127">
        <f t="shared" si="191"/>
        <v>-7.39</v>
      </c>
      <c r="G302" s="127">
        <f t="shared" si="192"/>
        <v>-5.32</v>
      </c>
      <c r="H302" s="128">
        <f t="shared" si="193"/>
        <v>0.4249568718</v>
      </c>
      <c r="I302" s="128">
        <f t="shared" si="194"/>
        <v>0.3472584856</v>
      </c>
      <c r="J302" s="119">
        <f t="shared" ref="J302:K302" si="310">A302/1.1</f>
        <v>6.272727273</v>
      </c>
      <c r="K302" s="119">
        <f t="shared" si="310"/>
        <v>4.081818182</v>
      </c>
      <c r="L302" s="118">
        <f>'MC sur granulés'!$C$9/1000*15</f>
        <v>4.5</v>
      </c>
      <c r="M302" s="119">
        <f t="shared" si="3"/>
        <v>1.772727273</v>
      </c>
      <c r="N302" s="120">
        <f t="shared" si="4"/>
        <v>0.2826086957</v>
      </c>
      <c r="O302" s="119">
        <f>'MC sur granulés'!$C$10</f>
        <v>2.925</v>
      </c>
      <c r="P302" s="119">
        <f t="shared" si="5"/>
        <v>1.156818182</v>
      </c>
      <c r="Q302" s="120">
        <f t="shared" si="6"/>
        <v>0.2826086957</v>
      </c>
      <c r="R302" s="121">
        <f>ABS('Prévisionnel Exploitation'!$B$6)/M302*15/1000</f>
        <v>58.02197802</v>
      </c>
      <c r="S302" s="121">
        <f>ABS('Prévisionnel Exploitation'!$B$6)/P302*'MC sur granulés'!$B$2/1000</f>
        <v>57.79399383</v>
      </c>
      <c r="T302" s="121">
        <f>(S302/('MC sur granulés'!$B$2/1000)*K302)/1000</f>
        <v>24.195341</v>
      </c>
    </row>
    <row r="303" ht="13.5" customHeight="1">
      <c r="A303" s="118">
        <v>6.91000000000007</v>
      </c>
      <c r="B303" s="119">
        <f>ROUND(15*(A303/'MC sur granulés'!$B$3),2)</f>
        <v>4.49</v>
      </c>
      <c r="C303" s="126">
        <f t="shared" si="190"/>
        <v>10.01449275</v>
      </c>
      <c r="D303" s="127">
        <v>17.39</v>
      </c>
      <c r="E303" s="127">
        <v>15.32</v>
      </c>
      <c r="F303" s="127">
        <f t="shared" si="191"/>
        <v>-7.375507246</v>
      </c>
      <c r="G303" s="127">
        <f t="shared" si="192"/>
        <v>-5.305507246</v>
      </c>
      <c r="H303" s="128">
        <f t="shared" si="193"/>
        <v>0.4241234759</v>
      </c>
      <c r="I303" s="128">
        <f t="shared" si="194"/>
        <v>0.3463124834</v>
      </c>
      <c r="J303" s="119">
        <f t="shared" ref="J303:K303" si="311">A303/1.1</f>
        <v>6.281818182</v>
      </c>
      <c r="K303" s="119">
        <f t="shared" si="311"/>
        <v>4.081818182</v>
      </c>
      <c r="L303" s="118">
        <f>'MC sur granulés'!$C$9/1000*15</f>
        <v>4.5</v>
      </c>
      <c r="M303" s="119">
        <f t="shared" si="3"/>
        <v>1.781818182</v>
      </c>
      <c r="N303" s="120">
        <f t="shared" si="4"/>
        <v>0.2836468886</v>
      </c>
      <c r="O303" s="119">
        <f>'MC sur granulés'!$C$10</f>
        <v>2.925</v>
      </c>
      <c r="P303" s="119">
        <f t="shared" si="5"/>
        <v>1.156818182</v>
      </c>
      <c r="Q303" s="120">
        <f t="shared" si="6"/>
        <v>0.2836468886</v>
      </c>
      <c r="R303" s="121">
        <f>ABS('Prévisionnel Exploitation'!$B$6)/M303*15/1000</f>
        <v>57.72594752</v>
      </c>
      <c r="S303" s="121">
        <f>ABS('Prévisionnel Exploitation'!$B$6)/P303*'MC sur granulés'!$B$2/1000</f>
        <v>57.79399383</v>
      </c>
      <c r="T303" s="121">
        <f>(S303/('MC sur granulés'!$B$2/1000)*K303)/1000</f>
        <v>24.195341</v>
      </c>
    </row>
    <row r="304" ht="13.5" customHeight="1">
      <c r="A304" s="118">
        <v>6.92000000000007</v>
      </c>
      <c r="B304" s="119">
        <f>ROUND(15*(A304/'MC sur granulés'!$B$3),2)</f>
        <v>4.5</v>
      </c>
      <c r="C304" s="126">
        <f t="shared" si="190"/>
        <v>10.02898551</v>
      </c>
      <c r="D304" s="127">
        <v>17.39</v>
      </c>
      <c r="E304" s="127">
        <v>15.32</v>
      </c>
      <c r="F304" s="127">
        <f t="shared" si="191"/>
        <v>-7.361014493</v>
      </c>
      <c r="G304" s="127">
        <f t="shared" si="192"/>
        <v>-5.291014493</v>
      </c>
      <c r="H304" s="128">
        <f t="shared" si="193"/>
        <v>0.4232900801</v>
      </c>
      <c r="I304" s="128">
        <f t="shared" si="194"/>
        <v>0.3453664813</v>
      </c>
      <c r="J304" s="119">
        <f t="shared" ref="J304:K304" si="312">A304/1.1</f>
        <v>6.290909091</v>
      </c>
      <c r="K304" s="119">
        <f t="shared" si="312"/>
        <v>4.090909091</v>
      </c>
      <c r="L304" s="118">
        <f>'MC sur granulés'!$C$9/1000*15</f>
        <v>4.5</v>
      </c>
      <c r="M304" s="119">
        <f t="shared" si="3"/>
        <v>1.790909091</v>
      </c>
      <c r="N304" s="120">
        <f t="shared" si="4"/>
        <v>0.2846820809</v>
      </c>
      <c r="O304" s="119">
        <f>'MC sur granulés'!$C$10</f>
        <v>2.925</v>
      </c>
      <c r="P304" s="119">
        <f t="shared" si="5"/>
        <v>1.165909091</v>
      </c>
      <c r="Q304" s="120">
        <f t="shared" si="6"/>
        <v>0.2846820809</v>
      </c>
      <c r="R304" s="121">
        <f>ABS('Prévisionnel Exploitation'!$B$6)/M304*15/1000</f>
        <v>57.43292241</v>
      </c>
      <c r="S304" s="121">
        <f>ABS('Prévisionnel Exploitation'!$B$6)/P304*'MC sur granulés'!$B$2/1000</f>
        <v>57.3433584</v>
      </c>
      <c r="T304" s="121">
        <f>(S304/('MC sur granulés'!$B$2/1000)*K304)/1000</f>
        <v>24.06015038</v>
      </c>
    </row>
    <row r="305" ht="13.5" customHeight="1">
      <c r="A305" s="118">
        <v>6.93000000000007</v>
      </c>
      <c r="B305" s="119">
        <f>ROUND(15*(A305/'MC sur granulés'!$B$3),2)</f>
        <v>4.5</v>
      </c>
      <c r="C305" s="126">
        <f t="shared" si="190"/>
        <v>10.04347826</v>
      </c>
      <c r="D305" s="127">
        <v>17.39</v>
      </c>
      <c r="E305" s="127">
        <v>15.32</v>
      </c>
      <c r="F305" s="127">
        <f t="shared" si="191"/>
        <v>-7.346521739</v>
      </c>
      <c r="G305" s="127">
        <f t="shared" si="192"/>
        <v>-5.276521739</v>
      </c>
      <c r="H305" s="128">
        <f t="shared" si="193"/>
        <v>0.4224566843</v>
      </c>
      <c r="I305" s="128">
        <f t="shared" si="194"/>
        <v>0.3444204791</v>
      </c>
      <c r="J305" s="119">
        <f t="shared" ref="J305:K305" si="313">A305/1.1</f>
        <v>6.3</v>
      </c>
      <c r="K305" s="119">
        <f t="shared" si="313"/>
        <v>4.090909091</v>
      </c>
      <c r="L305" s="118">
        <f>'MC sur granulés'!$C$9/1000*15</f>
        <v>4.5</v>
      </c>
      <c r="M305" s="119">
        <f t="shared" si="3"/>
        <v>1.8</v>
      </c>
      <c r="N305" s="120">
        <f t="shared" si="4"/>
        <v>0.2857142857</v>
      </c>
      <c r="O305" s="119">
        <f>'MC sur granulés'!$C$10</f>
        <v>2.925</v>
      </c>
      <c r="P305" s="119">
        <f t="shared" si="5"/>
        <v>1.165909091</v>
      </c>
      <c r="Q305" s="120">
        <f t="shared" si="6"/>
        <v>0.2857142857</v>
      </c>
      <c r="R305" s="121">
        <f>ABS('Prévisionnel Exploitation'!$B$6)/M305*15/1000</f>
        <v>57.14285714</v>
      </c>
      <c r="S305" s="121">
        <f>ABS('Prévisionnel Exploitation'!$B$6)/P305*'MC sur granulés'!$B$2/1000</f>
        <v>57.3433584</v>
      </c>
      <c r="T305" s="121">
        <f>(S305/('MC sur granulés'!$B$2/1000)*K305)/1000</f>
        <v>24.06015038</v>
      </c>
    </row>
    <row r="306" ht="13.5" customHeight="1">
      <c r="A306" s="118">
        <v>6.94000000000007</v>
      </c>
      <c r="B306" s="119">
        <f>ROUND(15*(A306/'MC sur granulés'!$B$3),2)</f>
        <v>4.51</v>
      </c>
      <c r="C306" s="126">
        <f t="shared" si="190"/>
        <v>10.05797101</v>
      </c>
      <c r="D306" s="127">
        <v>17.39</v>
      </c>
      <c r="E306" s="127">
        <v>15.32</v>
      </c>
      <c r="F306" s="127">
        <f t="shared" si="191"/>
        <v>-7.332028986</v>
      </c>
      <c r="G306" s="127">
        <f t="shared" si="192"/>
        <v>-5.262028986</v>
      </c>
      <c r="H306" s="128">
        <f t="shared" si="193"/>
        <v>0.4216232884</v>
      </c>
      <c r="I306" s="128">
        <f t="shared" si="194"/>
        <v>0.3434744769</v>
      </c>
      <c r="J306" s="119">
        <f t="shared" ref="J306:K306" si="314">A306/1.1</f>
        <v>6.309090909</v>
      </c>
      <c r="K306" s="119">
        <f t="shared" si="314"/>
        <v>4.1</v>
      </c>
      <c r="L306" s="118">
        <f>'MC sur granulés'!$C$9/1000*15</f>
        <v>4.5</v>
      </c>
      <c r="M306" s="119">
        <f t="shared" si="3"/>
        <v>1.809090909</v>
      </c>
      <c r="N306" s="120">
        <f t="shared" si="4"/>
        <v>0.2867435159</v>
      </c>
      <c r="O306" s="119">
        <f>'MC sur granulés'!$C$10</f>
        <v>2.925</v>
      </c>
      <c r="P306" s="119">
        <f t="shared" si="5"/>
        <v>1.175</v>
      </c>
      <c r="Q306" s="120">
        <f t="shared" si="6"/>
        <v>0.2867435159</v>
      </c>
      <c r="R306" s="121">
        <f>ABS('Prévisionnel Exploitation'!$B$6)/M306*15/1000</f>
        <v>56.85570711</v>
      </c>
      <c r="S306" s="121">
        <f>ABS('Prévisionnel Exploitation'!$B$6)/P306*'MC sur granulés'!$B$2/1000</f>
        <v>56.89969605</v>
      </c>
      <c r="T306" s="121">
        <f>(S306/('MC sur granulés'!$B$2/1000)*K306)/1000</f>
        <v>23.92705167</v>
      </c>
    </row>
    <row r="307" ht="13.5" customHeight="1">
      <c r="A307" s="118">
        <v>6.95000000000007</v>
      </c>
      <c r="B307" s="119">
        <f>ROUND(15*(A307/'MC sur granulés'!$B$3),2)</f>
        <v>4.52</v>
      </c>
      <c r="C307" s="126">
        <f t="shared" si="190"/>
        <v>10.07246377</v>
      </c>
      <c r="D307" s="127">
        <v>17.39</v>
      </c>
      <c r="E307" s="127">
        <v>15.32</v>
      </c>
      <c r="F307" s="127">
        <f t="shared" si="191"/>
        <v>-7.317536232</v>
      </c>
      <c r="G307" s="127">
        <f t="shared" si="192"/>
        <v>-5.247536232</v>
      </c>
      <c r="H307" s="128">
        <f t="shared" si="193"/>
        <v>0.4207898926</v>
      </c>
      <c r="I307" s="128">
        <f t="shared" si="194"/>
        <v>0.3425284747</v>
      </c>
      <c r="J307" s="119">
        <f t="shared" ref="J307:K307" si="315">A307/1.1</f>
        <v>6.318181818</v>
      </c>
      <c r="K307" s="119">
        <f t="shared" si="315"/>
        <v>4.109090909</v>
      </c>
      <c r="L307" s="118">
        <f>'MC sur granulés'!$C$9/1000*15</f>
        <v>4.5</v>
      </c>
      <c r="M307" s="119">
        <f t="shared" si="3"/>
        <v>1.818181818</v>
      </c>
      <c r="N307" s="120">
        <f t="shared" si="4"/>
        <v>0.2877697842</v>
      </c>
      <c r="O307" s="119">
        <f>'MC sur granulés'!$C$10</f>
        <v>2.925</v>
      </c>
      <c r="P307" s="119">
        <f t="shared" si="5"/>
        <v>1.184090909</v>
      </c>
      <c r="Q307" s="120">
        <f t="shared" si="6"/>
        <v>0.2877697842</v>
      </c>
      <c r="R307" s="121">
        <f>ABS('Prévisionnel Exploitation'!$B$6)/M307*15/1000</f>
        <v>56.57142857</v>
      </c>
      <c r="S307" s="121">
        <f>ABS('Prévisionnel Exploitation'!$B$6)/P307*'MC sur granulés'!$B$2/1000</f>
        <v>56.46284617</v>
      </c>
      <c r="T307" s="121">
        <f>(S307/('MC sur granulés'!$B$2/1000)*K307)/1000</f>
        <v>23.79599671</v>
      </c>
    </row>
    <row r="308" ht="13.5" customHeight="1">
      <c r="A308" s="118">
        <v>6.96000000000007</v>
      </c>
      <c r="B308" s="119">
        <f>ROUND(15*(A308/'MC sur granulés'!$B$3),2)</f>
        <v>4.52</v>
      </c>
      <c r="C308" s="126">
        <f t="shared" si="190"/>
        <v>10.08695652</v>
      </c>
      <c r="D308" s="127">
        <v>17.39</v>
      </c>
      <c r="E308" s="127">
        <v>15.32</v>
      </c>
      <c r="F308" s="127">
        <f t="shared" si="191"/>
        <v>-7.303043478</v>
      </c>
      <c r="G308" s="127">
        <f t="shared" si="192"/>
        <v>-5.233043478</v>
      </c>
      <c r="H308" s="128">
        <f t="shared" si="193"/>
        <v>0.4199564967</v>
      </c>
      <c r="I308" s="128">
        <f t="shared" si="194"/>
        <v>0.3415824725</v>
      </c>
      <c r="J308" s="119">
        <f t="shared" ref="J308:K308" si="316">A308/1.1</f>
        <v>6.327272727</v>
      </c>
      <c r="K308" s="119">
        <f t="shared" si="316"/>
        <v>4.109090909</v>
      </c>
      <c r="L308" s="118">
        <f>'MC sur granulés'!$C$9/1000*15</f>
        <v>4.5</v>
      </c>
      <c r="M308" s="119">
        <f t="shared" si="3"/>
        <v>1.827272727</v>
      </c>
      <c r="N308" s="120">
        <f t="shared" si="4"/>
        <v>0.2887931034</v>
      </c>
      <c r="O308" s="119">
        <f>'MC sur granulés'!$C$10</f>
        <v>2.925</v>
      </c>
      <c r="P308" s="119">
        <f t="shared" si="5"/>
        <v>1.184090909</v>
      </c>
      <c r="Q308" s="120">
        <f t="shared" si="6"/>
        <v>0.2887931034</v>
      </c>
      <c r="R308" s="121">
        <f>ABS('Prévisionnel Exploitation'!$B$6)/M308*15/1000</f>
        <v>56.28997868</v>
      </c>
      <c r="S308" s="121">
        <f>ABS('Prévisionnel Exploitation'!$B$6)/P308*'MC sur granulés'!$B$2/1000</f>
        <v>56.46284617</v>
      </c>
      <c r="T308" s="121">
        <f>(S308/('MC sur granulés'!$B$2/1000)*K308)/1000</f>
        <v>23.79599671</v>
      </c>
    </row>
    <row r="309" ht="13.5" customHeight="1">
      <c r="A309" s="118">
        <v>6.97000000000007</v>
      </c>
      <c r="B309" s="119">
        <f>ROUND(15*(A309/'MC sur granulés'!$B$3),2)</f>
        <v>4.53</v>
      </c>
      <c r="C309" s="126">
        <f t="shared" si="190"/>
        <v>10.10144928</v>
      </c>
      <c r="D309" s="127">
        <v>17.39</v>
      </c>
      <c r="E309" s="127">
        <v>15.32</v>
      </c>
      <c r="F309" s="127">
        <f t="shared" si="191"/>
        <v>-7.288550725</v>
      </c>
      <c r="G309" s="127">
        <f t="shared" si="192"/>
        <v>-5.218550725</v>
      </c>
      <c r="H309" s="128">
        <f t="shared" si="193"/>
        <v>0.4191231009</v>
      </c>
      <c r="I309" s="128">
        <f t="shared" si="194"/>
        <v>0.3406364703</v>
      </c>
      <c r="J309" s="119">
        <f t="shared" ref="J309:K309" si="317">A309/1.1</f>
        <v>6.336363636</v>
      </c>
      <c r="K309" s="119">
        <f t="shared" si="317"/>
        <v>4.118181818</v>
      </c>
      <c r="L309" s="118">
        <f>'MC sur granulés'!$C$9/1000*15</f>
        <v>4.5</v>
      </c>
      <c r="M309" s="119">
        <f t="shared" si="3"/>
        <v>1.836363636</v>
      </c>
      <c r="N309" s="120">
        <f t="shared" si="4"/>
        <v>0.2898134864</v>
      </c>
      <c r="O309" s="119">
        <f>'MC sur granulés'!$C$10</f>
        <v>2.925</v>
      </c>
      <c r="P309" s="119">
        <f t="shared" si="5"/>
        <v>1.193181818</v>
      </c>
      <c r="Q309" s="120">
        <f t="shared" si="6"/>
        <v>0.2898134864</v>
      </c>
      <c r="R309" s="121">
        <f>ABS('Prévisionnel Exploitation'!$B$6)/M309*15/1000</f>
        <v>56.01131542</v>
      </c>
      <c r="S309" s="121">
        <f>ABS('Prévisionnel Exploitation'!$B$6)/P309*'MC sur granulés'!$B$2/1000</f>
        <v>56.03265306</v>
      </c>
      <c r="T309" s="121">
        <f>(S309/('MC sur granulés'!$B$2/1000)*K309)/1000</f>
        <v>23.66693878</v>
      </c>
    </row>
    <row r="310" ht="13.5" customHeight="1">
      <c r="A310" s="118">
        <v>6.98000000000007</v>
      </c>
      <c r="B310" s="119">
        <f>ROUND(15*(A310/'MC sur granulés'!$B$3),2)</f>
        <v>4.54</v>
      </c>
      <c r="C310" s="126">
        <f t="shared" si="190"/>
        <v>10.11594203</v>
      </c>
      <c r="D310" s="127">
        <v>17.39</v>
      </c>
      <c r="E310" s="127">
        <v>15.32</v>
      </c>
      <c r="F310" s="127">
        <f t="shared" si="191"/>
        <v>-7.274057971</v>
      </c>
      <c r="G310" s="127">
        <f t="shared" si="192"/>
        <v>-5.204057971</v>
      </c>
      <c r="H310" s="128">
        <f t="shared" si="193"/>
        <v>0.4182897051</v>
      </c>
      <c r="I310" s="128">
        <f t="shared" si="194"/>
        <v>0.3396904681</v>
      </c>
      <c r="J310" s="119">
        <f t="shared" ref="J310:K310" si="318">A310/1.1</f>
        <v>6.345454545</v>
      </c>
      <c r="K310" s="119">
        <f t="shared" si="318"/>
        <v>4.127272727</v>
      </c>
      <c r="L310" s="118">
        <f>'MC sur granulés'!$C$9/1000*15</f>
        <v>4.5</v>
      </c>
      <c r="M310" s="119">
        <f t="shared" si="3"/>
        <v>1.845454545</v>
      </c>
      <c r="N310" s="120">
        <f t="shared" si="4"/>
        <v>0.2908309456</v>
      </c>
      <c r="O310" s="119">
        <f>'MC sur granulés'!$C$10</f>
        <v>2.925</v>
      </c>
      <c r="P310" s="119">
        <f t="shared" si="5"/>
        <v>1.202272727</v>
      </c>
      <c r="Q310" s="120">
        <f t="shared" si="6"/>
        <v>0.2908309456</v>
      </c>
      <c r="R310" s="121">
        <f>ABS('Prévisionnel Exploitation'!$B$6)/M310*15/1000</f>
        <v>55.73539761</v>
      </c>
      <c r="S310" s="121">
        <f>ABS('Prévisionnel Exploitation'!$B$6)/P310*'MC sur granulés'!$B$2/1000</f>
        <v>55.6089657</v>
      </c>
      <c r="T310" s="121">
        <f>(S310/('MC sur granulés'!$B$2/1000)*K310)/1000</f>
        <v>23.53983257</v>
      </c>
    </row>
    <row r="311" ht="13.5" customHeight="1">
      <c r="A311" s="118">
        <v>6.99000000000007</v>
      </c>
      <c r="B311" s="119">
        <f>ROUND(15*(A311/'MC sur granulés'!$B$3),2)</f>
        <v>4.54</v>
      </c>
      <c r="C311" s="126">
        <f t="shared" si="190"/>
        <v>10.13043478</v>
      </c>
      <c r="D311" s="127">
        <v>17.39</v>
      </c>
      <c r="E311" s="127">
        <v>15.32</v>
      </c>
      <c r="F311" s="127">
        <f t="shared" si="191"/>
        <v>-7.259565217</v>
      </c>
      <c r="G311" s="127">
        <f t="shared" si="192"/>
        <v>-5.189565217</v>
      </c>
      <c r="H311" s="128">
        <f t="shared" si="193"/>
        <v>0.4174563092</v>
      </c>
      <c r="I311" s="128">
        <f t="shared" si="194"/>
        <v>0.3387444659</v>
      </c>
      <c r="J311" s="119">
        <f t="shared" ref="J311:K311" si="319">A311/1.1</f>
        <v>6.354545455</v>
      </c>
      <c r="K311" s="119">
        <f t="shared" si="319"/>
        <v>4.127272727</v>
      </c>
      <c r="L311" s="118">
        <f>'MC sur granulés'!$C$9/1000*15</f>
        <v>4.5</v>
      </c>
      <c r="M311" s="119">
        <f t="shared" si="3"/>
        <v>1.854545455</v>
      </c>
      <c r="N311" s="120">
        <f t="shared" si="4"/>
        <v>0.2918454936</v>
      </c>
      <c r="O311" s="119">
        <f>'MC sur granulés'!$C$10</f>
        <v>2.925</v>
      </c>
      <c r="P311" s="119">
        <f t="shared" si="5"/>
        <v>1.202272727</v>
      </c>
      <c r="Q311" s="120">
        <f t="shared" si="6"/>
        <v>0.2918454936</v>
      </c>
      <c r="R311" s="121">
        <f>ABS('Prévisionnel Exploitation'!$B$6)/M311*15/1000</f>
        <v>55.46218487</v>
      </c>
      <c r="S311" s="121">
        <f>ABS('Prévisionnel Exploitation'!$B$6)/P311*'MC sur granulés'!$B$2/1000</f>
        <v>55.6089657</v>
      </c>
      <c r="T311" s="121">
        <f>(S311/('MC sur granulés'!$B$2/1000)*K311)/1000</f>
        <v>23.53983257</v>
      </c>
    </row>
    <row r="312" ht="13.5" customHeight="1">
      <c r="A312" s="118">
        <v>7.00000000000007</v>
      </c>
      <c r="B312" s="119">
        <f>ROUND(15*(A312/'MC sur granulés'!$B$3),2)</f>
        <v>4.55</v>
      </c>
      <c r="C312" s="126">
        <f t="shared" si="190"/>
        <v>10.14492754</v>
      </c>
      <c r="D312" s="127">
        <v>17.39</v>
      </c>
      <c r="E312" s="127">
        <v>15.32</v>
      </c>
      <c r="F312" s="127">
        <f t="shared" si="191"/>
        <v>-7.245072464</v>
      </c>
      <c r="G312" s="127">
        <f t="shared" si="192"/>
        <v>-5.175072464</v>
      </c>
      <c r="H312" s="128">
        <f t="shared" si="193"/>
        <v>0.4166229134</v>
      </c>
      <c r="I312" s="128">
        <f t="shared" si="194"/>
        <v>0.3377984637</v>
      </c>
      <c r="J312" s="119">
        <f t="shared" ref="J312:K312" si="320">A312/1.1</f>
        <v>6.363636364</v>
      </c>
      <c r="K312" s="119">
        <f t="shared" si="320"/>
        <v>4.136363636</v>
      </c>
      <c r="L312" s="118">
        <f>'MC sur granulés'!$C$9/1000*15</f>
        <v>4.5</v>
      </c>
      <c r="M312" s="119">
        <f t="shared" si="3"/>
        <v>1.863636364</v>
      </c>
      <c r="N312" s="120">
        <f t="shared" si="4"/>
        <v>0.2928571429</v>
      </c>
      <c r="O312" s="119">
        <f>'MC sur granulés'!$C$10</f>
        <v>2.925</v>
      </c>
      <c r="P312" s="119">
        <f t="shared" si="5"/>
        <v>1.211363636</v>
      </c>
      <c r="Q312" s="120">
        <f t="shared" si="6"/>
        <v>0.2928571429</v>
      </c>
      <c r="R312" s="121">
        <f>ABS('Prévisionnel Exploitation'!$B$6)/M312*15/1000</f>
        <v>55.19163763</v>
      </c>
      <c r="S312" s="121">
        <f>ABS('Prévisionnel Exploitation'!$B$6)/P312*'MC sur granulés'!$B$2/1000</f>
        <v>55.19163763</v>
      </c>
      <c r="T312" s="121">
        <f>(S312/('MC sur granulés'!$B$2/1000)*K312)/1000</f>
        <v>23.41463415</v>
      </c>
    </row>
    <row r="313" ht="13.5" customHeight="1">
      <c r="A313" s="118">
        <v>7.01000000000007</v>
      </c>
      <c r="B313" s="119">
        <f>ROUND(15*(A313/'MC sur granulés'!$B$3),2)</f>
        <v>4.56</v>
      </c>
      <c r="C313" s="126">
        <f t="shared" si="190"/>
        <v>10.15942029</v>
      </c>
      <c r="D313" s="127">
        <v>17.39</v>
      </c>
      <c r="E313" s="127">
        <v>15.32</v>
      </c>
      <c r="F313" s="127">
        <f t="shared" si="191"/>
        <v>-7.23057971</v>
      </c>
      <c r="G313" s="127">
        <f t="shared" si="192"/>
        <v>-5.16057971</v>
      </c>
      <c r="H313" s="128">
        <f t="shared" si="193"/>
        <v>0.4157895175</v>
      </c>
      <c r="I313" s="128">
        <f t="shared" si="194"/>
        <v>0.3368524615</v>
      </c>
      <c r="J313" s="119">
        <f t="shared" ref="J313:K313" si="321">A313/1.1</f>
        <v>6.372727273</v>
      </c>
      <c r="K313" s="119">
        <f t="shared" si="321"/>
        <v>4.145454545</v>
      </c>
      <c r="L313" s="118">
        <f>'MC sur granulés'!$C$9/1000*15</f>
        <v>4.5</v>
      </c>
      <c r="M313" s="119">
        <f t="shared" si="3"/>
        <v>1.872727273</v>
      </c>
      <c r="N313" s="120">
        <f t="shared" si="4"/>
        <v>0.2938659058</v>
      </c>
      <c r="O313" s="119">
        <f>'MC sur granulés'!$C$10</f>
        <v>2.925</v>
      </c>
      <c r="P313" s="119">
        <f t="shared" si="5"/>
        <v>1.220454545</v>
      </c>
      <c r="Q313" s="120">
        <f t="shared" si="6"/>
        <v>0.2938659058</v>
      </c>
      <c r="R313" s="121">
        <f>ABS('Prévisionnel Exploitation'!$B$6)/M313*15/1000</f>
        <v>54.92371706</v>
      </c>
      <c r="S313" s="121">
        <f>ABS('Prévisionnel Exploitation'!$B$6)/P313*'MC sur granulés'!$B$2/1000</f>
        <v>54.78052674</v>
      </c>
      <c r="T313" s="121">
        <f>(S313/('MC sur granulés'!$B$2/1000)*K313)/1000</f>
        <v>23.29130088</v>
      </c>
    </row>
    <row r="314" ht="13.5" customHeight="1">
      <c r="A314" s="118">
        <v>7.02000000000007</v>
      </c>
      <c r="B314" s="119">
        <f>ROUND(15*(A314/'MC sur granulés'!$B$3),2)</f>
        <v>4.56</v>
      </c>
      <c r="C314" s="126">
        <f t="shared" si="190"/>
        <v>10.17391304</v>
      </c>
      <c r="D314" s="127">
        <v>17.39</v>
      </c>
      <c r="E314" s="127">
        <v>15.32</v>
      </c>
      <c r="F314" s="127">
        <f t="shared" si="191"/>
        <v>-7.216086957</v>
      </c>
      <c r="G314" s="127">
        <f t="shared" si="192"/>
        <v>-5.146086957</v>
      </c>
      <c r="H314" s="128">
        <f t="shared" si="193"/>
        <v>0.4149561217</v>
      </c>
      <c r="I314" s="128">
        <f t="shared" si="194"/>
        <v>0.3359064593</v>
      </c>
      <c r="J314" s="119">
        <f t="shared" ref="J314:K314" si="322">A314/1.1</f>
        <v>6.381818182</v>
      </c>
      <c r="K314" s="119">
        <f t="shared" si="322"/>
        <v>4.145454545</v>
      </c>
      <c r="L314" s="118">
        <f>'MC sur granulés'!$C$9/1000*15</f>
        <v>4.5</v>
      </c>
      <c r="M314" s="119">
        <f t="shared" si="3"/>
        <v>1.881818182</v>
      </c>
      <c r="N314" s="120">
        <f t="shared" si="4"/>
        <v>0.2948717949</v>
      </c>
      <c r="O314" s="119">
        <f>'MC sur granulés'!$C$10</f>
        <v>2.925</v>
      </c>
      <c r="P314" s="119">
        <f t="shared" si="5"/>
        <v>1.220454545</v>
      </c>
      <c r="Q314" s="120">
        <f t="shared" si="6"/>
        <v>0.2948717949</v>
      </c>
      <c r="R314" s="121">
        <f>ABS('Prévisionnel Exploitation'!$B$6)/M314*15/1000</f>
        <v>54.65838509</v>
      </c>
      <c r="S314" s="121">
        <f>ABS('Prévisionnel Exploitation'!$B$6)/P314*'MC sur granulés'!$B$2/1000</f>
        <v>54.78052674</v>
      </c>
      <c r="T314" s="121">
        <f>(S314/('MC sur granulés'!$B$2/1000)*K314)/1000</f>
        <v>23.29130088</v>
      </c>
    </row>
    <row r="315" ht="13.5" customHeight="1">
      <c r="A315" s="118">
        <v>7.03000000000007</v>
      </c>
      <c r="B315" s="119">
        <f>ROUND(15*(A315/'MC sur granulés'!$B$3),2)</f>
        <v>4.57</v>
      </c>
      <c r="C315" s="126">
        <f t="shared" si="190"/>
        <v>10.1884058</v>
      </c>
      <c r="D315" s="127">
        <v>17.39</v>
      </c>
      <c r="E315" s="127">
        <v>15.32</v>
      </c>
      <c r="F315" s="127">
        <f t="shared" si="191"/>
        <v>-7.201594203</v>
      </c>
      <c r="G315" s="127">
        <f t="shared" si="192"/>
        <v>-5.131594203</v>
      </c>
      <c r="H315" s="128">
        <f t="shared" si="193"/>
        <v>0.4141227259</v>
      </c>
      <c r="I315" s="128">
        <f t="shared" si="194"/>
        <v>0.3349604571</v>
      </c>
      <c r="J315" s="119">
        <f t="shared" ref="J315:K315" si="323">A315/1.1</f>
        <v>6.390909091</v>
      </c>
      <c r="K315" s="119">
        <f t="shared" si="323"/>
        <v>4.154545455</v>
      </c>
      <c r="L315" s="118">
        <f>'MC sur granulés'!$C$9/1000*15</f>
        <v>4.5</v>
      </c>
      <c r="M315" s="119">
        <f t="shared" si="3"/>
        <v>1.890909091</v>
      </c>
      <c r="N315" s="120">
        <f t="shared" si="4"/>
        <v>0.2958748222</v>
      </c>
      <c r="O315" s="119">
        <f>'MC sur granulés'!$C$10</f>
        <v>2.925</v>
      </c>
      <c r="P315" s="119">
        <f t="shared" si="5"/>
        <v>1.229545455</v>
      </c>
      <c r="Q315" s="120">
        <f t="shared" si="6"/>
        <v>0.2958748222</v>
      </c>
      <c r="R315" s="121">
        <f>ABS('Prévisionnel Exploitation'!$B$6)/M315*15/1000</f>
        <v>54.3956044</v>
      </c>
      <c r="S315" s="121">
        <f>ABS('Prévisionnel Exploitation'!$B$6)/P315*'MC sur granulés'!$B$2/1000</f>
        <v>54.37549511</v>
      </c>
      <c r="T315" s="121">
        <f>(S315/('MC sur granulés'!$B$2/1000)*K315)/1000</f>
        <v>23.16979139</v>
      </c>
    </row>
    <row r="316" ht="13.5" customHeight="1">
      <c r="A316" s="118">
        <v>7.04000000000007</v>
      </c>
      <c r="B316" s="119">
        <f>ROUND(15*(A316/'MC sur granulés'!$B$3),2)</f>
        <v>4.58</v>
      </c>
      <c r="C316" s="126">
        <f t="shared" si="190"/>
        <v>10.20289855</v>
      </c>
      <c r="D316" s="127">
        <v>17.39</v>
      </c>
      <c r="E316" s="127">
        <v>15.32</v>
      </c>
      <c r="F316" s="127">
        <f t="shared" si="191"/>
        <v>-7.187101449</v>
      </c>
      <c r="G316" s="127">
        <f t="shared" si="192"/>
        <v>-5.117101449</v>
      </c>
      <c r="H316" s="128">
        <f t="shared" si="193"/>
        <v>0.41328933</v>
      </c>
      <c r="I316" s="128">
        <f t="shared" si="194"/>
        <v>0.3340144549</v>
      </c>
      <c r="J316" s="119">
        <f t="shared" ref="J316:K316" si="324">A316/1.1</f>
        <v>6.4</v>
      </c>
      <c r="K316" s="119">
        <f t="shared" si="324"/>
        <v>4.163636364</v>
      </c>
      <c r="L316" s="118">
        <f>'MC sur granulés'!$C$9/1000*15</f>
        <v>4.5</v>
      </c>
      <c r="M316" s="119">
        <f t="shared" si="3"/>
        <v>1.9</v>
      </c>
      <c r="N316" s="120">
        <f t="shared" si="4"/>
        <v>0.296875</v>
      </c>
      <c r="O316" s="119">
        <f>'MC sur granulés'!$C$10</f>
        <v>2.925</v>
      </c>
      <c r="P316" s="119">
        <f t="shared" si="5"/>
        <v>1.238636364</v>
      </c>
      <c r="Q316" s="120">
        <f t="shared" si="6"/>
        <v>0.296875</v>
      </c>
      <c r="R316" s="121">
        <f>ABS('Prévisionnel Exploitation'!$B$6)/M316*15/1000</f>
        <v>54.13533835</v>
      </c>
      <c r="S316" s="121">
        <f>ABS('Prévisionnel Exploitation'!$B$6)/P316*'MC sur granulés'!$B$2/1000</f>
        <v>53.97640891</v>
      </c>
      <c r="T316" s="121">
        <f>(S316/('MC sur granulés'!$B$2/1000)*K316)/1000</f>
        <v>23.05006553</v>
      </c>
    </row>
    <row r="317" ht="13.5" customHeight="1">
      <c r="A317" s="118">
        <v>7.05000000000007</v>
      </c>
      <c r="B317" s="119">
        <f>ROUND(15*(A317/'MC sur granulés'!$B$3),2)</f>
        <v>4.58</v>
      </c>
      <c r="C317" s="126">
        <f t="shared" si="190"/>
        <v>10.2173913</v>
      </c>
      <c r="D317" s="127">
        <v>17.39</v>
      </c>
      <c r="E317" s="127">
        <v>15.32</v>
      </c>
      <c r="F317" s="127">
        <f t="shared" si="191"/>
        <v>-7.172608696</v>
      </c>
      <c r="G317" s="127">
        <f t="shared" si="192"/>
        <v>-5.102608696</v>
      </c>
      <c r="H317" s="128">
        <f t="shared" si="193"/>
        <v>0.4124559342</v>
      </c>
      <c r="I317" s="128">
        <f t="shared" si="194"/>
        <v>0.3330684527</v>
      </c>
      <c r="J317" s="119">
        <f t="shared" ref="J317:K317" si="325">A317/1.1</f>
        <v>6.409090909</v>
      </c>
      <c r="K317" s="119">
        <f t="shared" si="325"/>
        <v>4.163636364</v>
      </c>
      <c r="L317" s="118">
        <f>'MC sur granulés'!$C$9/1000*15</f>
        <v>4.5</v>
      </c>
      <c r="M317" s="119">
        <f t="shared" si="3"/>
        <v>1.909090909</v>
      </c>
      <c r="N317" s="120">
        <f t="shared" si="4"/>
        <v>0.2978723404</v>
      </c>
      <c r="O317" s="119">
        <f>'MC sur granulés'!$C$10</f>
        <v>2.925</v>
      </c>
      <c r="P317" s="119">
        <f t="shared" si="5"/>
        <v>1.238636364</v>
      </c>
      <c r="Q317" s="120">
        <f t="shared" si="6"/>
        <v>0.2978723404</v>
      </c>
      <c r="R317" s="121">
        <f>ABS('Prévisionnel Exploitation'!$B$6)/M317*15/1000</f>
        <v>53.87755102</v>
      </c>
      <c r="S317" s="121">
        <f>ABS('Prévisionnel Exploitation'!$B$6)/P317*'MC sur granulés'!$B$2/1000</f>
        <v>53.97640891</v>
      </c>
      <c r="T317" s="121">
        <f>(S317/('MC sur granulés'!$B$2/1000)*K317)/1000</f>
        <v>23.05006553</v>
      </c>
    </row>
    <row r="318" ht="13.5" customHeight="1">
      <c r="A318" s="118">
        <v>7.06000000000007</v>
      </c>
      <c r="B318" s="119">
        <f>ROUND(15*(A318/'MC sur granulés'!$B$3),2)</f>
        <v>4.59</v>
      </c>
      <c r="C318" s="126">
        <f t="shared" si="190"/>
        <v>10.23188406</v>
      </c>
      <c r="D318" s="127">
        <v>17.39</v>
      </c>
      <c r="E318" s="127">
        <v>15.32</v>
      </c>
      <c r="F318" s="127">
        <f t="shared" si="191"/>
        <v>-7.158115942</v>
      </c>
      <c r="G318" s="127">
        <f t="shared" si="192"/>
        <v>-5.088115942</v>
      </c>
      <c r="H318" s="128">
        <f t="shared" si="193"/>
        <v>0.4116225384</v>
      </c>
      <c r="I318" s="128">
        <f t="shared" si="194"/>
        <v>0.3321224505</v>
      </c>
      <c r="J318" s="119">
        <f t="shared" ref="J318:K318" si="326">A318/1.1</f>
        <v>6.418181818</v>
      </c>
      <c r="K318" s="119">
        <f t="shared" si="326"/>
        <v>4.172727273</v>
      </c>
      <c r="L318" s="118">
        <f>'MC sur granulés'!$C$9/1000*15</f>
        <v>4.5</v>
      </c>
      <c r="M318" s="119">
        <f t="shared" si="3"/>
        <v>1.918181818</v>
      </c>
      <c r="N318" s="120">
        <f t="shared" si="4"/>
        <v>0.2988668555</v>
      </c>
      <c r="O318" s="119">
        <f>'MC sur granulés'!$C$10</f>
        <v>2.925</v>
      </c>
      <c r="P318" s="119">
        <f t="shared" si="5"/>
        <v>1.247727273</v>
      </c>
      <c r="Q318" s="120">
        <f t="shared" si="6"/>
        <v>0.2988668555</v>
      </c>
      <c r="R318" s="121">
        <f>ABS('Prévisionnel Exploitation'!$B$6)/M318*15/1000</f>
        <v>53.62220718</v>
      </c>
      <c r="S318" s="121">
        <f>ABS('Prévisionnel Exploitation'!$B$6)/P318*'MC sur granulés'!$B$2/1000</f>
        <v>53.58313817</v>
      </c>
      <c r="T318" s="121">
        <f>(S318/('MC sur granulés'!$B$2/1000)*K318)/1000</f>
        <v>22.93208431</v>
      </c>
    </row>
    <row r="319" ht="13.5" customHeight="1">
      <c r="A319" s="118">
        <v>7.07000000000007</v>
      </c>
      <c r="B319" s="119">
        <f>ROUND(15*(A319/'MC sur granulés'!$B$3),2)</f>
        <v>4.6</v>
      </c>
      <c r="C319" s="126">
        <f t="shared" si="190"/>
        <v>10.24637681</v>
      </c>
      <c r="D319" s="127">
        <v>17.39</v>
      </c>
      <c r="E319" s="127">
        <v>15.32</v>
      </c>
      <c r="F319" s="127">
        <f t="shared" si="191"/>
        <v>-7.143623188</v>
      </c>
      <c r="G319" s="127">
        <f t="shared" si="192"/>
        <v>-5.073623188</v>
      </c>
      <c r="H319" s="128">
        <f t="shared" si="193"/>
        <v>0.4107891425</v>
      </c>
      <c r="I319" s="128">
        <f t="shared" si="194"/>
        <v>0.3311764483</v>
      </c>
      <c r="J319" s="119">
        <f t="shared" ref="J319:K319" si="327">A319/1.1</f>
        <v>6.427272727</v>
      </c>
      <c r="K319" s="119">
        <f t="shared" si="327"/>
        <v>4.181818182</v>
      </c>
      <c r="L319" s="118">
        <f>'MC sur granulés'!$C$9/1000*15</f>
        <v>4.5</v>
      </c>
      <c r="M319" s="119">
        <f t="shared" si="3"/>
        <v>1.927272727</v>
      </c>
      <c r="N319" s="120">
        <f t="shared" si="4"/>
        <v>0.2998585573</v>
      </c>
      <c r="O319" s="119">
        <f>'MC sur granulés'!$C$10</f>
        <v>2.925</v>
      </c>
      <c r="P319" s="119">
        <f t="shared" si="5"/>
        <v>1.256818182</v>
      </c>
      <c r="Q319" s="120">
        <f t="shared" si="6"/>
        <v>0.2998585573</v>
      </c>
      <c r="R319" s="121">
        <f>ABS('Prévisionnel Exploitation'!$B$6)/M319*15/1000</f>
        <v>53.36927224</v>
      </c>
      <c r="S319" s="121">
        <f>ABS('Prévisionnel Exploitation'!$B$6)/P319*'MC sur granulés'!$B$2/1000</f>
        <v>53.1955567</v>
      </c>
      <c r="T319" s="121">
        <f>(S319/('MC sur granulés'!$B$2/1000)*K319)/1000</f>
        <v>22.81580987</v>
      </c>
    </row>
    <row r="320" ht="13.5" customHeight="1">
      <c r="A320" s="118">
        <v>7.08000000000007</v>
      </c>
      <c r="B320" s="119">
        <f>ROUND(15*(A320/'MC sur granulés'!$B$3),2)</f>
        <v>4.6</v>
      </c>
      <c r="C320" s="126">
        <f t="shared" si="190"/>
        <v>10.26086957</v>
      </c>
      <c r="D320" s="127">
        <v>17.39</v>
      </c>
      <c r="E320" s="127">
        <v>15.32</v>
      </c>
      <c r="F320" s="127">
        <f t="shared" si="191"/>
        <v>-7.129130435</v>
      </c>
      <c r="G320" s="127">
        <f t="shared" si="192"/>
        <v>-5.059130435</v>
      </c>
      <c r="H320" s="128">
        <f t="shared" si="193"/>
        <v>0.4099557467</v>
      </c>
      <c r="I320" s="128">
        <f t="shared" si="194"/>
        <v>0.3302304461</v>
      </c>
      <c r="J320" s="119">
        <f t="shared" ref="J320:K320" si="328">A320/1.1</f>
        <v>6.436363636</v>
      </c>
      <c r="K320" s="119">
        <f t="shared" si="328"/>
        <v>4.181818182</v>
      </c>
      <c r="L320" s="118">
        <f>'MC sur granulés'!$C$9/1000*15</f>
        <v>4.5</v>
      </c>
      <c r="M320" s="119">
        <f t="shared" si="3"/>
        <v>1.936363636</v>
      </c>
      <c r="N320" s="120">
        <f t="shared" si="4"/>
        <v>0.3008474576</v>
      </c>
      <c r="O320" s="119">
        <f>'MC sur granulés'!$C$10</f>
        <v>2.925</v>
      </c>
      <c r="P320" s="119">
        <f t="shared" si="5"/>
        <v>1.256818182</v>
      </c>
      <c r="Q320" s="120">
        <f t="shared" si="6"/>
        <v>0.3008474576</v>
      </c>
      <c r="R320" s="121">
        <f>ABS('Prévisionnel Exploitation'!$B$6)/M320*15/1000</f>
        <v>53.11871227</v>
      </c>
      <c r="S320" s="121">
        <f>ABS('Prévisionnel Exploitation'!$B$6)/P320*'MC sur granulés'!$B$2/1000</f>
        <v>53.1955567</v>
      </c>
      <c r="T320" s="121">
        <f>(S320/('MC sur granulés'!$B$2/1000)*K320)/1000</f>
        <v>22.81580987</v>
      </c>
    </row>
    <row r="321" ht="13.5" customHeight="1">
      <c r="A321" s="118">
        <v>7.09000000000007</v>
      </c>
      <c r="B321" s="119">
        <f>ROUND(15*(A321/'MC sur granulés'!$B$3),2)</f>
        <v>4.61</v>
      </c>
      <c r="C321" s="126">
        <f t="shared" si="190"/>
        <v>10.27536232</v>
      </c>
      <c r="D321" s="127">
        <v>17.39</v>
      </c>
      <c r="E321" s="127">
        <v>15.32</v>
      </c>
      <c r="F321" s="127">
        <f t="shared" si="191"/>
        <v>-7.114637681</v>
      </c>
      <c r="G321" s="127">
        <f t="shared" si="192"/>
        <v>-5.044637681</v>
      </c>
      <c r="H321" s="128">
        <f t="shared" si="193"/>
        <v>0.4091223508</v>
      </c>
      <c r="I321" s="128">
        <f t="shared" si="194"/>
        <v>0.3292844439</v>
      </c>
      <c r="J321" s="119">
        <f t="shared" ref="J321:K321" si="329">A321/1.1</f>
        <v>6.445454545</v>
      </c>
      <c r="K321" s="119">
        <f t="shared" si="329"/>
        <v>4.190909091</v>
      </c>
      <c r="L321" s="118">
        <f>'MC sur granulés'!$C$9/1000*15</f>
        <v>4.5</v>
      </c>
      <c r="M321" s="119">
        <f t="shared" si="3"/>
        <v>1.945454545</v>
      </c>
      <c r="N321" s="120">
        <f t="shared" si="4"/>
        <v>0.3018335684</v>
      </c>
      <c r="O321" s="119">
        <f>'MC sur granulés'!$C$10</f>
        <v>2.925</v>
      </c>
      <c r="P321" s="119">
        <f t="shared" si="5"/>
        <v>1.265909091</v>
      </c>
      <c r="Q321" s="120">
        <f t="shared" si="6"/>
        <v>0.3018335684</v>
      </c>
      <c r="R321" s="121">
        <f>ABS('Prévisionnel Exploitation'!$B$6)/M321*15/1000</f>
        <v>52.87049399</v>
      </c>
      <c r="S321" s="121">
        <f>ABS('Prévisionnel Exploitation'!$B$6)/P321*'MC sur granulés'!$B$2/1000</f>
        <v>52.81354193</v>
      </c>
      <c r="T321" s="121">
        <f>(S321/('MC sur granulés'!$B$2/1000)*K321)/1000</f>
        <v>22.70120544</v>
      </c>
    </row>
    <row r="322" ht="13.5" customHeight="1">
      <c r="A322" s="118">
        <v>7.10000000000007</v>
      </c>
      <c r="B322" s="119">
        <f>ROUND(15*(A322/'MC sur granulés'!$B$3),2)</f>
        <v>4.62</v>
      </c>
      <c r="C322" s="126">
        <f t="shared" si="190"/>
        <v>10.28985507</v>
      </c>
      <c r="D322" s="127">
        <v>17.39</v>
      </c>
      <c r="E322" s="127">
        <v>15.32</v>
      </c>
      <c r="F322" s="127">
        <f t="shared" si="191"/>
        <v>-7.100144928</v>
      </c>
      <c r="G322" s="127">
        <f t="shared" si="192"/>
        <v>-5.030144928</v>
      </c>
      <c r="H322" s="128">
        <f t="shared" si="193"/>
        <v>0.408288955</v>
      </c>
      <c r="I322" s="128">
        <f t="shared" si="194"/>
        <v>0.3283384417</v>
      </c>
      <c r="J322" s="119">
        <f t="shared" ref="J322:K322" si="330">A322/1.1</f>
        <v>6.454545455</v>
      </c>
      <c r="K322" s="119">
        <f t="shared" si="330"/>
        <v>4.2</v>
      </c>
      <c r="L322" s="118">
        <f>'MC sur granulés'!$C$9/1000*15</f>
        <v>4.5</v>
      </c>
      <c r="M322" s="119">
        <f t="shared" si="3"/>
        <v>1.954545455</v>
      </c>
      <c r="N322" s="120">
        <f t="shared" si="4"/>
        <v>0.3028169014</v>
      </c>
      <c r="O322" s="119">
        <f>'MC sur granulés'!$C$10</f>
        <v>2.925</v>
      </c>
      <c r="P322" s="119">
        <f t="shared" si="5"/>
        <v>1.275</v>
      </c>
      <c r="Q322" s="120">
        <f t="shared" si="6"/>
        <v>0.3028169014</v>
      </c>
      <c r="R322" s="121">
        <f>ABS('Prévisionnel Exploitation'!$B$6)/M322*15/1000</f>
        <v>52.62458472</v>
      </c>
      <c r="S322" s="121">
        <f>ABS('Prévisionnel Exploitation'!$B$6)/P322*'MC sur granulés'!$B$2/1000</f>
        <v>52.43697479</v>
      </c>
      <c r="T322" s="121">
        <f>(S322/('MC sur granulés'!$B$2/1000)*K322)/1000</f>
        <v>22.58823529</v>
      </c>
    </row>
    <row r="323" ht="13.5" customHeight="1">
      <c r="A323" s="118">
        <v>7.11000000000007</v>
      </c>
      <c r="B323" s="119">
        <f>ROUND(15*(A323/'MC sur granulés'!$B$3),2)</f>
        <v>4.62</v>
      </c>
      <c r="C323" s="126">
        <f t="shared" si="190"/>
        <v>10.30434783</v>
      </c>
      <c r="D323" s="127">
        <v>17.39</v>
      </c>
      <c r="E323" s="127">
        <v>15.32</v>
      </c>
      <c r="F323" s="127">
        <f t="shared" si="191"/>
        <v>-7.085652174</v>
      </c>
      <c r="G323" s="127">
        <f t="shared" si="192"/>
        <v>-5.015652174</v>
      </c>
      <c r="H323" s="128">
        <f t="shared" si="193"/>
        <v>0.4074555592</v>
      </c>
      <c r="I323" s="128">
        <f t="shared" si="194"/>
        <v>0.3273924396</v>
      </c>
      <c r="J323" s="119">
        <f t="shared" ref="J323:K323" si="331">A323/1.1</f>
        <v>6.463636364</v>
      </c>
      <c r="K323" s="119">
        <f t="shared" si="331"/>
        <v>4.2</v>
      </c>
      <c r="L323" s="118">
        <f>'MC sur granulés'!$C$9/1000*15</f>
        <v>4.5</v>
      </c>
      <c r="M323" s="119">
        <f t="shared" si="3"/>
        <v>1.963636364</v>
      </c>
      <c r="N323" s="120">
        <f t="shared" si="4"/>
        <v>0.3037974684</v>
      </c>
      <c r="O323" s="119">
        <f>'MC sur granulés'!$C$10</f>
        <v>2.925</v>
      </c>
      <c r="P323" s="119">
        <f t="shared" si="5"/>
        <v>1.275</v>
      </c>
      <c r="Q323" s="120">
        <f t="shared" si="6"/>
        <v>0.3037974684</v>
      </c>
      <c r="R323" s="121">
        <f>ABS('Prévisionnel Exploitation'!$B$6)/M323*15/1000</f>
        <v>52.38095238</v>
      </c>
      <c r="S323" s="121">
        <f>ABS('Prévisionnel Exploitation'!$B$6)/P323*'MC sur granulés'!$B$2/1000</f>
        <v>52.43697479</v>
      </c>
      <c r="T323" s="121">
        <f>(S323/('MC sur granulés'!$B$2/1000)*K323)/1000</f>
        <v>22.58823529</v>
      </c>
    </row>
    <row r="324" ht="13.5" customHeight="1">
      <c r="A324" s="118">
        <v>7.12000000000007</v>
      </c>
      <c r="B324" s="119">
        <f>ROUND(15*(A324/'MC sur granulés'!$B$3),2)</f>
        <v>4.63</v>
      </c>
      <c r="C324" s="126">
        <f t="shared" si="190"/>
        <v>10.31884058</v>
      </c>
      <c r="D324" s="127">
        <v>17.39</v>
      </c>
      <c r="E324" s="127">
        <v>15.32</v>
      </c>
      <c r="F324" s="127">
        <f t="shared" si="191"/>
        <v>-7.07115942</v>
      </c>
      <c r="G324" s="127">
        <f t="shared" si="192"/>
        <v>-5.00115942</v>
      </c>
      <c r="H324" s="128">
        <f t="shared" si="193"/>
        <v>0.4066221633</v>
      </c>
      <c r="I324" s="128">
        <f t="shared" si="194"/>
        <v>0.3264464374</v>
      </c>
      <c r="J324" s="119">
        <f t="shared" ref="J324:K324" si="332">A324/1.1</f>
        <v>6.472727273</v>
      </c>
      <c r="K324" s="119">
        <f t="shared" si="332"/>
        <v>4.209090909</v>
      </c>
      <c r="L324" s="118">
        <f>'MC sur granulés'!$C$9/1000*15</f>
        <v>4.5</v>
      </c>
      <c r="M324" s="119">
        <f t="shared" si="3"/>
        <v>1.972727273</v>
      </c>
      <c r="N324" s="120">
        <f t="shared" si="4"/>
        <v>0.3047752809</v>
      </c>
      <c r="O324" s="119">
        <f>'MC sur granulés'!$C$10</f>
        <v>2.925</v>
      </c>
      <c r="P324" s="119">
        <f t="shared" si="5"/>
        <v>1.284090909</v>
      </c>
      <c r="Q324" s="120">
        <f t="shared" si="6"/>
        <v>0.3047752809</v>
      </c>
      <c r="R324" s="121">
        <f>ABS('Prévisionnel Exploitation'!$B$6)/M324*15/1000</f>
        <v>52.1395655</v>
      </c>
      <c r="S324" s="121">
        <f>ABS('Prévisionnel Exploitation'!$B$6)/P324*'MC sur granulés'!$B$2/1000</f>
        <v>52.06573957</v>
      </c>
      <c r="T324" s="121">
        <f>(S324/('MC sur granulés'!$B$2/1000)*K324)/1000</f>
        <v>22.47686473</v>
      </c>
    </row>
    <row r="325" ht="13.5" customHeight="1">
      <c r="A325" s="118">
        <v>7.13000000000007</v>
      </c>
      <c r="B325" s="119">
        <f>ROUND(15*(A325/'MC sur granulés'!$B$3),2)</f>
        <v>4.63</v>
      </c>
      <c r="C325" s="126">
        <f t="shared" si="190"/>
        <v>10.33333333</v>
      </c>
      <c r="D325" s="127">
        <v>17.39</v>
      </c>
      <c r="E325" s="127">
        <v>15.32</v>
      </c>
      <c r="F325" s="127">
        <f t="shared" si="191"/>
        <v>-7.056666667</v>
      </c>
      <c r="G325" s="127">
        <f t="shared" si="192"/>
        <v>-4.986666667</v>
      </c>
      <c r="H325" s="128">
        <f t="shared" si="193"/>
        <v>0.4057887675</v>
      </c>
      <c r="I325" s="128">
        <f t="shared" si="194"/>
        <v>0.3255004352</v>
      </c>
      <c r="J325" s="119">
        <f t="shared" ref="J325:K325" si="333">A325/1.1</f>
        <v>6.481818182</v>
      </c>
      <c r="K325" s="119">
        <f t="shared" si="333"/>
        <v>4.209090909</v>
      </c>
      <c r="L325" s="118">
        <f>'MC sur granulés'!$C$9/1000*15</f>
        <v>4.5</v>
      </c>
      <c r="M325" s="119">
        <f t="shared" si="3"/>
        <v>1.981818182</v>
      </c>
      <c r="N325" s="120">
        <f t="shared" si="4"/>
        <v>0.3057503506</v>
      </c>
      <c r="O325" s="119">
        <f>'MC sur granulés'!$C$10</f>
        <v>2.925</v>
      </c>
      <c r="P325" s="119">
        <f t="shared" si="5"/>
        <v>1.284090909</v>
      </c>
      <c r="Q325" s="120">
        <f t="shared" si="6"/>
        <v>0.3057503506</v>
      </c>
      <c r="R325" s="121">
        <f>ABS('Prévisionnel Exploitation'!$B$6)/M325*15/1000</f>
        <v>51.90039318</v>
      </c>
      <c r="S325" s="121">
        <f>ABS('Prévisionnel Exploitation'!$B$6)/P325*'MC sur granulés'!$B$2/1000</f>
        <v>52.06573957</v>
      </c>
      <c r="T325" s="121">
        <f>(S325/('MC sur granulés'!$B$2/1000)*K325)/1000</f>
        <v>22.47686473</v>
      </c>
    </row>
    <row r="326" ht="13.5" customHeight="1">
      <c r="A326" s="118">
        <v>7.14000000000007</v>
      </c>
      <c r="B326" s="119">
        <f>ROUND(15*(A326/'MC sur granulés'!$B$3),2)</f>
        <v>4.64</v>
      </c>
      <c r="C326" s="126">
        <f t="shared" si="190"/>
        <v>10.34782609</v>
      </c>
      <c r="D326" s="127">
        <v>17.39</v>
      </c>
      <c r="E326" s="127">
        <v>15.32</v>
      </c>
      <c r="F326" s="127">
        <f t="shared" si="191"/>
        <v>-7.042173913</v>
      </c>
      <c r="G326" s="127">
        <f t="shared" si="192"/>
        <v>-4.972173913</v>
      </c>
      <c r="H326" s="128">
        <f t="shared" si="193"/>
        <v>0.4049553717</v>
      </c>
      <c r="I326" s="128">
        <f t="shared" si="194"/>
        <v>0.324554433</v>
      </c>
      <c r="J326" s="119">
        <f t="shared" ref="J326:K326" si="334">A326/1.1</f>
        <v>6.490909091</v>
      </c>
      <c r="K326" s="119">
        <f t="shared" si="334"/>
        <v>4.218181818</v>
      </c>
      <c r="L326" s="118">
        <f>'MC sur granulés'!$C$9/1000*15</f>
        <v>4.5</v>
      </c>
      <c r="M326" s="119">
        <f t="shared" si="3"/>
        <v>1.990909091</v>
      </c>
      <c r="N326" s="120">
        <f t="shared" si="4"/>
        <v>0.3067226891</v>
      </c>
      <c r="O326" s="119">
        <f>'MC sur granulés'!$C$10</f>
        <v>2.925</v>
      </c>
      <c r="P326" s="119">
        <f t="shared" si="5"/>
        <v>1.293181818</v>
      </c>
      <c r="Q326" s="120">
        <f t="shared" si="6"/>
        <v>0.3067226891</v>
      </c>
      <c r="R326" s="121">
        <f>ABS('Prévisionnel Exploitation'!$B$6)/M326*15/1000</f>
        <v>51.66340509</v>
      </c>
      <c r="S326" s="121">
        <f>ABS('Prévisionnel Exploitation'!$B$6)/P326*'MC sur granulés'!$B$2/1000</f>
        <v>51.69972383</v>
      </c>
      <c r="T326" s="121">
        <f>(S326/('MC sur granulés'!$B$2/1000)*K326)/1000</f>
        <v>22.36706001</v>
      </c>
    </row>
    <row r="327" ht="13.5" customHeight="1">
      <c r="A327" s="118">
        <v>7.15000000000008</v>
      </c>
      <c r="B327" s="119">
        <f>ROUND(15*(A327/'MC sur granulés'!$B$3),2)</f>
        <v>4.65</v>
      </c>
      <c r="C327" s="126">
        <f t="shared" si="190"/>
        <v>10.36231884</v>
      </c>
      <c r="D327" s="127">
        <v>17.39</v>
      </c>
      <c r="E327" s="127">
        <v>15.32</v>
      </c>
      <c r="F327" s="127">
        <f t="shared" si="191"/>
        <v>-7.027681159</v>
      </c>
      <c r="G327" s="127">
        <f t="shared" si="192"/>
        <v>-4.957681159</v>
      </c>
      <c r="H327" s="128">
        <f t="shared" si="193"/>
        <v>0.4041219758</v>
      </c>
      <c r="I327" s="128">
        <f t="shared" si="194"/>
        <v>0.3236084308</v>
      </c>
      <c r="J327" s="119">
        <f t="shared" ref="J327:K327" si="335">A327/1.1</f>
        <v>6.5</v>
      </c>
      <c r="K327" s="119">
        <f t="shared" si="335"/>
        <v>4.227272727</v>
      </c>
      <c r="L327" s="118">
        <f>'MC sur granulés'!$C$9/1000*15</f>
        <v>4.5</v>
      </c>
      <c r="M327" s="119">
        <f t="shared" si="3"/>
        <v>2</v>
      </c>
      <c r="N327" s="120">
        <f t="shared" si="4"/>
        <v>0.3076923077</v>
      </c>
      <c r="O327" s="119">
        <f>'MC sur granulés'!$C$10</f>
        <v>2.925</v>
      </c>
      <c r="P327" s="119">
        <f t="shared" si="5"/>
        <v>1.302272727</v>
      </c>
      <c r="Q327" s="120">
        <f t="shared" si="6"/>
        <v>0.3076923077</v>
      </c>
      <c r="R327" s="121">
        <f>ABS('Prévisionnel Exploitation'!$B$6)/M327*15/1000</f>
        <v>51.42857143</v>
      </c>
      <c r="S327" s="121">
        <f>ABS('Prévisionnel Exploitation'!$B$6)/P327*'MC sur granulés'!$B$2/1000</f>
        <v>51.33881825</v>
      </c>
      <c r="T327" s="121">
        <f>(S327/('MC sur granulés'!$B$2/1000)*K327)/1000</f>
        <v>22.25878833</v>
      </c>
    </row>
    <row r="328" ht="13.5" customHeight="1">
      <c r="A328" s="118">
        <v>7.16000000000008</v>
      </c>
      <c r="B328" s="119">
        <f>ROUND(15*(A328/'MC sur granulés'!$B$3),2)</f>
        <v>4.65</v>
      </c>
      <c r="C328" s="126">
        <f t="shared" si="190"/>
        <v>10.37681159</v>
      </c>
      <c r="D328" s="127">
        <v>17.39</v>
      </c>
      <c r="E328" s="127">
        <v>15.32</v>
      </c>
      <c r="F328" s="127">
        <f t="shared" si="191"/>
        <v>-7.013188406</v>
      </c>
      <c r="G328" s="127">
        <f t="shared" si="192"/>
        <v>-4.943188406</v>
      </c>
      <c r="H328" s="128">
        <f t="shared" si="193"/>
        <v>0.40328858</v>
      </c>
      <c r="I328" s="128">
        <f t="shared" si="194"/>
        <v>0.3226624286</v>
      </c>
      <c r="J328" s="119">
        <f t="shared" ref="J328:K328" si="336">A328/1.1</f>
        <v>6.509090909</v>
      </c>
      <c r="K328" s="119">
        <f t="shared" si="336"/>
        <v>4.227272727</v>
      </c>
      <c r="L328" s="118">
        <f>'MC sur granulés'!$C$9/1000*15</f>
        <v>4.5</v>
      </c>
      <c r="M328" s="119">
        <f t="shared" si="3"/>
        <v>2.009090909</v>
      </c>
      <c r="N328" s="120">
        <f t="shared" si="4"/>
        <v>0.3086592179</v>
      </c>
      <c r="O328" s="119">
        <f>'MC sur granulés'!$C$10</f>
        <v>2.925</v>
      </c>
      <c r="P328" s="119">
        <f t="shared" si="5"/>
        <v>1.302272727</v>
      </c>
      <c r="Q328" s="120">
        <f t="shared" si="6"/>
        <v>0.3086592179</v>
      </c>
      <c r="R328" s="121">
        <f>ABS('Prévisionnel Exploitation'!$B$6)/M328*15/1000</f>
        <v>51.19586296</v>
      </c>
      <c r="S328" s="121">
        <f>ABS('Prévisionnel Exploitation'!$B$6)/P328*'MC sur granulés'!$B$2/1000</f>
        <v>51.33881825</v>
      </c>
      <c r="T328" s="121">
        <f>(S328/('MC sur granulés'!$B$2/1000)*K328)/1000</f>
        <v>22.25878833</v>
      </c>
    </row>
    <row r="329" ht="13.5" customHeight="1">
      <c r="A329" s="118">
        <v>7.17000000000008</v>
      </c>
      <c r="B329" s="119">
        <f>ROUND(15*(A329/'MC sur granulés'!$B$3),2)</f>
        <v>4.66</v>
      </c>
      <c r="C329" s="126">
        <f t="shared" si="190"/>
        <v>10.39130435</v>
      </c>
      <c r="D329" s="127">
        <v>17.39</v>
      </c>
      <c r="E329" s="127">
        <v>15.32</v>
      </c>
      <c r="F329" s="127">
        <f t="shared" si="191"/>
        <v>-6.998695652</v>
      </c>
      <c r="G329" s="127">
        <f t="shared" si="192"/>
        <v>-4.928695652</v>
      </c>
      <c r="H329" s="128">
        <f t="shared" si="193"/>
        <v>0.4024551841</v>
      </c>
      <c r="I329" s="128">
        <f t="shared" si="194"/>
        <v>0.3217164264</v>
      </c>
      <c r="J329" s="119">
        <f t="shared" ref="J329:K329" si="337">A329/1.1</f>
        <v>6.518181818</v>
      </c>
      <c r="K329" s="119">
        <f t="shared" si="337"/>
        <v>4.236363636</v>
      </c>
      <c r="L329" s="118">
        <f>'MC sur granulés'!$C$9/1000*15</f>
        <v>4.5</v>
      </c>
      <c r="M329" s="119">
        <f t="shared" si="3"/>
        <v>2.018181818</v>
      </c>
      <c r="N329" s="120">
        <f t="shared" si="4"/>
        <v>0.309623431</v>
      </c>
      <c r="O329" s="119">
        <f>'MC sur granulés'!$C$10</f>
        <v>2.925</v>
      </c>
      <c r="P329" s="119">
        <f t="shared" si="5"/>
        <v>1.311363636</v>
      </c>
      <c r="Q329" s="120">
        <f t="shared" si="6"/>
        <v>0.309623431</v>
      </c>
      <c r="R329" s="121">
        <f>ABS('Prévisionnel Exploitation'!$B$6)/M329*15/1000</f>
        <v>50.96525097</v>
      </c>
      <c r="S329" s="121">
        <f>ABS('Prévisionnel Exploitation'!$B$6)/P329*'MC sur granulés'!$B$2/1000</f>
        <v>50.98291656</v>
      </c>
      <c r="T329" s="121">
        <f>(S329/('MC sur granulés'!$B$2/1000)*K329)/1000</f>
        <v>22.15201783</v>
      </c>
    </row>
    <row r="330" ht="13.5" customHeight="1">
      <c r="A330" s="118">
        <v>7.18000000000008</v>
      </c>
      <c r="B330" s="119">
        <f>ROUND(15*(A330/'MC sur granulés'!$B$3),2)</f>
        <v>4.67</v>
      </c>
      <c r="C330" s="126">
        <f t="shared" si="190"/>
        <v>10.4057971</v>
      </c>
      <c r="D330" s="127">
        <v>17.39</v>
      </c>
      <c r="E330" s="127">
        <v>15.32</v>
      </c>
      <c r="F330" s="127">
        <f t="shared" si="191"/>
        <v>-6.984202899</v>
      </c>
      <c r="G330" s="127">
        <f t="shared" si="192"/>
        <v>-4.914202899</v>
      </c>
      <c r="H330" s="128">
        <f t="shared" si="193"/>
        <v>0.4016217883</v>
      </c>
      <c r="I330" s="128">
        <f t="shared" si="194"/>
        <v>0.3207704242</v>
      </c>
      <c r="J330" s="119">
        <f t="shared" ref="J330:K330" si="338">A330/1.1</f>
        <v>6.527272727</v>
      </c>
      <c r="K330" s="119">
        <f t="shared" si="338"/>
        <v>4.245454545</v>
      </c>
      <c r="L330" s="118">
        <f>'MC sur granulés'!$C$9/1000*15</f>
        <v>4.5</v>
      </c>
      <c r="M330" s="119">
        <f t="shared" si="3"/>
        <v>2.027272727</v>
      </c>
      <c r="N330" s="120">
        <f t="shared" si="4"/>
        <v>0.3105849582</v>
      </c>
      <c r="O330" s="119">
        <f>'MC sur granulés'!$C$10</f>
        <v>2.925</v>
      </c>
      <c r="P330" s="119">
        <f t="shared" si="5"/>
        <v>1.320454545</v>
      </c>
      <c r="Q330" s="120">
        <f t="shared" si="6"/>
        <v>0.3105849582</v>
      </c>
      <c r="R330" s="121">
        <f>ABS('Prévisionnel Exploitation'!$B$6)/M330*15/1000</f>
        <v>50.73670724</v>
      </c>
      <c r="S330" s="121">
        <f>ABS('Prévisionnel Exploitation'!$B$6)/P330*'MC sur granulés'!$B$2/1000</f>
        <v>50.63191542</v>
      </c>
      <c r="T330" s="121">
        <f>(S330/('MC sur granulés'!$B$2/1000)*K330)/1000</f>
        <v>22.04671748</v>
      </c>
    </row>
    <row r="331" ht="13.5" customHeight="1">
      <c r="A331" s="118">
        <v>7.19000000000008</v>
      </c>
      <c r="B331" s="119">
        <f>ROUND(15*(A331/'MC sur granulés'!$B$3),2)</f>
        <v>4.67</v>
      </c>
      <c r="C331" s="126">
        <f t="shared" si="190"/>
        <v>10.42028986</v>
      </c>
      <c r="D331" s="127">
        <v>17.39</v>
      </c>
      <c r="E331" s="127">
        <v>15.32</v>
      </c>
      <c r="F331" s="127">
        <f t="shared" si="191"/>
        <v>-6.969710145</v>
      </c>
      <c r="G331" s="127">
        <f t="shared" si="192"/>
        <v>-4.899710145</v>
      </c>
      <c r="H331" s="128">
        <f t="shared" si="193"/>
        <v>0.4007883925</v>
      </c>
      <c r="I331" s="128">
        <f t="shared" si="194"/>
        <v>0.319824422</v>
      </c>
      <c r="J331" s="119">
        <f t="shared" ref="J331:K331" si="339">A331/1.1</f>
        <v>6.536363636</v>
      </c>
      <c r="K331" s="119">
        <f t="shared" si="339"/>
        <v>4.245454545</v>
      </c>
      <c r="L331" s="118">
        <f>'MC sur granulés'!$C$9/1000*15</f>
        <v>4.5</v>
      </c>
      <c r="M331" s="119">
        <f t="shared" si="3"/>
        <v>2.036363636</v>
      </c>
      <c r="N331" s="120">
        <f t="shared" si="4"/>
        <v>0.3115438108</v>
      </c>
      <c r="O331" s="119">
        <f>'MC sur granulés'!$C$10</f>
        <v>2.925</v>
      </c>
      <c r="P331" s="119">
        <f t="shared" si="5"/>
        <v>1.320454545</v>
      </c>
      <c r="Q331" s="120">
        <f t="shared" si="6"/>
        <v>0.3115438108</v>
      </c>
      <c r="R331" s="121">
        <f>ABS('Prévisionnel Exploitation'!$B$6)/M331*15/1000</f>
        <v>50.51020408</v>
      </c>
      <c r="S331" s="121">
        <f>ABS('Prévisionnel Exploitation'!$B$6)/P331*'MC sur granulés'!$B$2/1000</f>
        <v>50.63191542</v>
      </c>
      <c r="T331" s="121">
        <f>(S331/('MC sur granulés'!$B$2/1000)*K331)/1000</f>
        <v>22.04671748</v>
      </c>
    </row>
    <row r="332" ht="13.5" customHeight="1">
      <c r="A332" s="118">
        <v>7.20000000000008</v>
      </c>
      <c r="B332" s="119">
        <f>ROUND(15*(A332/'MC sur granulés'!$B$3),2)</f>
        <v>4.68</v>
      </c>
      <c r="C332" s="126">
        <f t="shared" si="190"/>
        <v>10.43478261</v>
      </c>
      <c r="D332" s="127">
        <v>17.39</v>
      </c>
      <c r="E332" s="127">
        <v>15.32</v>
      </c>
      <c r="F332" s="127">
        <f t="shared" si="191"/>
        <v>-6.955217391</v>
      </c>
      <c r="G332" s="127">
        <f t="shared" si="192"/>
        <v>-4.885217391</v>
      </c>
      <c r="H332" s="128">
        <f t="shared" si="193"/>
        <v>0.3999549966</v>
      </c>
      <c r="I332" s="128">
        <f t="shared" si="194"/>
        <v>0.3188784198</v>
      </c>
      <c r="J332" s="119">
        <f t="shared" ref="J332:K332" si="340">A332/1.1</f>
        <v>6.545454545</v>
      </c>
      <c r="K332" s="119">
        <f t="shared" si="340"/>
        <v>4.254545455</v>
      </c>
      <c r="L332" s="118">
        <f>'MC sur granulés'!$C$9/1000*15</f>
        <v>4.5</v>
      </c>
      <c r="M332" s="119">
        <f t="shared" si="3"/>
        <v>2.045454545</v>
      </c>
      <c r="N332" s="120">
        <f t="shared" si="4"/>
        <v>0.3125</v>
      </c>
      <c r="O332" s="119">
        <f>'MC sur granulés'!$C$10</f>
        <v>2.925</v>
      </c>
      <c r="P332" s="119">
        <f t="shared" si="5"/>
        <v>1.329545455</v>
      </c>
      <c r="Q332" s="120">
        <f t="shared" si="6"/>
        <v>0.3125</v>
      </c>
      <c r="R332" s="121">
        <f>ABS('Prévisionnel Exploitation'!$B$6)/M332*15/1000</f>
        <v>50.28571429</v>
      </c>
      <c r="S332" s="121">
        <f>ABS('Prévisionnel Exploitation'!$B$6)/P332*'MC sur granulés'!$B$2/1000</f>
        <v>50.28571429</v>
      </c>
      <c r="T332" s="121">
        <f>(S332/('MC sur granulés'!$B$2/1000)*K332)/1000</f>
        <v>21.94285714</v>
      </c>
    </row>
    <row r="333" ht="13.5" customHeight="1">
      <c r="A333" s="118">
        <v>7.21000000000008</v>
      </c>
      <c r="B333" s="119">
        <f>ROUND(15*(A333/'MC sur granulés'!$B$3),2)</f>
        <v>4.69</v>
      </c>
      <c r="C333" s="126">
        <f t="shared" si="190"/>
        <v>10.44927536</v>
      </c>
      <c r="D333" s="127">
        <v>17.39</v>
      </c>
      <c r="E333" s="127">
        <v>15.32</v>
      </c>
      <c r="F333" s="127">
        <f t="shared" si="191"/>
        <v>-6.940724638</v>
      </c>
      <c r="G333" s="127">
        <f t="shared" si="192"/>
        <v>-4.870724638</v>
      </c>
      <c r="H333" s="128">
        <f t="shared" si="193"/>
        <v>0.3991216008</v>
      </c>
      <c r="I333" s="128">
        <f t="shared" si="194"/>
        <v>0.3179324176</v>
      </c>
      <c r="J333" s="119">
        <f t="shared" ref="J333:K333" si="341">A333/1.1</f>
        <v>6.554545455</v>
      </c>
      <c r="K333" s="119">
        <f t="shared" si="341"/>
        <v>4.263636364</v>
      </c>
      <c r="L333" s="118">
        <f>'MC sur granulés'!$C$9/1000*15</f>
        <v>4.5</v>
      </c>
      <c r="M333" s="119">
        <f t="shared" si="3"/>
        <v>2.054545455</v>
      </c>
      <c r="N333" s="120">
        <f t="shared" si="4"/>
        <v>0.3134535368</v>
      </c>
      <c r="O333" s="119">
        <f>'MC sur granulés'!$C$10</f>
        <v>2.925</v>
      </c>
      <c r="P333" s="119">
        <f t="shared" si="5"/>
        <v>1.338636364</v>
      </c>
      <c r="Q333" s="120">
        <f t="shared" si="6"/>
        <v>0.3134535368</v>
      </c>
      <c r="R333" s="121">
        <f>ABS('Prévisionnel Exploitation'!$B$6)/M333*15/1000</f>
        <v>50.06321113</v>
      </c>
      <c r="S333" s="121">
        <f>ABS('Prévisionnel Exploitation'!$B$6)/P333*'MC sur granulés'!$B$2/1000</f>
        <v>49.94421538</v>
      </c>
      <c r="T333" s="121">
        <f>(S333/('MC sur granulés'!$B$2/1000)*K333)/1000</f>
        <v>21.84040747</v>
      </c>
    </row>
    <row r="334" ht="13.5" customHeight="1">
      <c r="A334" s="118">
        <v>7.22000000000008</v>
      </c>
      <c r="B334" s="119">
        <f>ROUND(15*(A334/'MC sur granulés'!$B$3),2)</f>
        <v>4.69</v>
      </c>
      <c r="C334" s="126">
        <f t="shared" si="190"/>
        <v>10.46376812</v>
      </c>
      <c r="D334" s="127">
        <v>17.39</v>
      </c>
      <c r="E334" s="127">
        <v>15.32</v>
      </c>
      <c r="F334" s="127">
        <f t="shared" si="191"/>
        <v>-6.926231884</v>
      </c>
      <c r="G334" s="127">
        <f t="shared" si="192"/>
        <v>-4.856231884</v>
      </c>
      <c r="H334" s="128">
        <f t="shared" si="193"/>
        <v>0.3982882049</v>
      </c>
      <c r="I334" s="128">
        <f t="shared" si="194"/>
        <v>0.3169864154</v>
      </c>
      <c r="J334" s="119">
        <f t="shared" ref="J334:K334" si="342">A334/1.1</f>
        <v>6.563636364</v>
      </c>
      <c r="K334" s="119">
        <f t="shared" si="342"/>
        <v>4.263636364</v>
      </c>
      <c r="L334" s="118">
        <f>'MC sur granulés'!$C$9/1000*15</f>
        <v>4.5</v>
      </c>
      <c r="M334" s="119">
        <f t="shared" si="3"/>
        <v>2.063636364</v>
      </c>
      <c r="N334" s="120">
        <f t="shared" si="4"/>
        <v>0.3144044321</v>
      </c>
      <c r="O334" s="119">
        <f>'MC sur granulés'!$C$10</f>
        <v>2.925</v>
      </c>
      <c r="P334" s="119">
        <f t="shared" si="5"/>
        <v>1.338636364</v>
      </c>
      <c r="Q334" s="120">
        <f t="shared" si="6"/>
        <v>0.3144044321</v>
      </c>
      <c r="R334" s="121">
        <f>ABS('Prévisionnel Exploitation'!$B$6)/M334*15/1000</f>
        <v>49.84266834</v>
      </c>
      <c r="S334" s="121">
        <f>ABS('Prévisionnel Exploitation'!$B$6)/P334*'MC sur granulés'!$B$2/1000</f>
        <v>49.94421538</v>
      </c>
      <c r="T334" s="121">
        <f>(S334/('MC sur granulés'!$B$2/1000)*K334)/1000</f>
        <v>21.84040747</v>
      </c>
    </row>
    <row r="335" ht="13.5" customHeight="1">
      <c r="A335" s="118">
        <v>7.23000000000008</v>
      </c>
      <c r="B335" s="119">
        <f>ROUND(15*(A335/'MC sur granulés'!$B$3),2)</f>
        <v>4.7</v>
      </c>
      <c r="C335" s="126">
        <f t="shared" si="190"/>
        <v>10.47826087</v>
      </c>
      <c r="D335" s="127">
        <v>17.39</v>
      </c>
      <c r="E335" s="127">
        <v>15.32</v>
      </c>
      <c r="F335" s="127">
        <f t="shared" si="191"/>
        <v>-6.91173913</v>
      </c>
      <c r="G335" s="127">
        <f t="shared" si="192"/>
        <v>-4.84173913</v>
      </c>
      <c r="H335" s="128">
        <f t="shared" si="193"/>
        <v>0.3974548091</v>
      </c>
      <c r="I335" s="128">
        <f t="shared" si="194"/>
        <v>0.3160404132</v>
      </c>
      <c r="J335" s="119">
        <f t="shared" ref="J335:K335" si="343">A335/1.1</f>
        <v>6.572727273</v>
      </c>
      <c r="K335" s="119">
        <f t="shared" si="343"/>
        <v>4.272727273</v>
      </c>
      <c r="L335" s="118">
        <f>'MC sur granulés'!$C$9/1000*15</f>
        <v>4.5</v>
      </c>
      <c r="M335" s="119">
        <f t="shared" si="3"/>
        <v>2.072727273</v>
      </c>
      <c r="N335" s="120">
        <f t="shared" si="4"/>
        <v>0.3153526971</v>
      </c>
      <c r="O335" s="119">
        <f>'MC sur granulés'!$C$10</f>
        <v>2.925</v>
      </c>
      <c r="P335" s="119">
        <f t="shared" si="5"/>
        <v>1.347727273</v>
      </c>
      <c r="Q335" s="120">
        <f t="shared" si="6"/>
        <v>0.3153526971</v>
      </c>
      <c r="R335" s="121">
        <f>ABS('Prévisionnel Exploitation'!$B$6)/M335*15/1000</f>
        <v>49.62406015</v>
      </c>
      <c r="S335" s="121">
        <f>ABS('Prévisionnel Exploitation'!$B$6)/P335*'MC sur granulés'!$B$2/1000</f>
        <v>49.60732354</v>
      </c>
      <c r="T335" s="121">
        <f>(S335/('MC sur granulés'!$B$2/1000)*K335)/1000</f>
        <v>21.73933992</v>
      </c>
    </row>
    <row r="336" ht="13.5" customHeight="1">
      <c r="A336" s="118">
        <v>7.24000000000008</v>
      </c>
      <c r="B336" s="119">
        <f>ROUND(15*(A336/'MC sur granulés'!$B$3),2)</f>
        <v>4.71</v>
      </c>
      <c r="C336" s="126">
        <f t="shared" si="190"/>
        <v>10.49275362</v>
      </c>
      <c r="D336" s="127">
        <v>17.39</v>
      </c>
      <c r="E336" s="127">
        <v>15.32</v>
      </c>
      <c r="F336" s="127">
        <f t="shared" si="191"/>
        <v>-6.897246377</v>
      </c>
      <c r="G336" s="127">
        <f t="shared" si="192"/>
        <v>-4.827246377</v>
      </c>
      <c r="H336" s="128">
        <f t="shared" si="193"/>
        <v>0.3966214133</v>
      </c>
      <c r="I336" s="128">
        <f t="shared" si="194"/>
        <v>0.315094411</v>
      </c>
      <c r="J336" s="119">
        <f t="shared" ref="J336:K336" si="344">A336/1.1</f>
        <v>6.581818182</v>
      </c>
      <c r="K336" s="119">
        <f t="shared" si="344"/>
        <v>4.281818182</v>
      </c>
      <c r="L336" s="118">
        <f>'MC sur granulés'!$C$9/1000*15</f>
        <v>4.5</v>
      </c>
      <c r="M336" s="119">
        <f t="shared" si="3"/>
        <v>2.081818182</v>
      </c>
      <c r="N336" s="120">
        <f t="shared" si="4"/>
        <v>0.3162983425</v>
      </c>
      <c r="O336" s="119">
        <f>'MC sur granulés'!$C$10</f>
        <v>2.925</v>
      </c>
      <c r="P336" s="119">
        <f t="shared" si="5"/>
        <v>1.356818182</v>
      </c>
      <c r="Q336" s="120">
        <f t="shared" si="6"/>
        <v>0.3162983425</v>
      </c>
      <c r="R336" s="121">
        <f>ABS('Prévisionnel Exploitation'!$B$6)/M336*15/1000</f>
        <v>49.4073612</v>
      </c>
      <c r="S336" s="121">
        <f>ABS('Prévisionnel Exploitation'!$B$6)/P336*'MC sur granulés'!$B$2/1000</f>
        <v>49.27494616</v>
      </c>
      <c r="T336" s="121">
        <f>(S336/('MC sur granulés'!$B$2/1000)*K336)/1000</f>
        <v>21.6396267</v>
      </c>
    </row>
    <row r="337" ht="13.5" customHeight="1">
      <c r="A337" s="118">
        <v>7.25000000000008</v>
      </c>
      <c r="B337" s="119">
        <f>ROUND(15*(A337/'MC sur granulés'!$B$3),2)</f>
        <v>4.71</v>
      </c>
      <c r="C337" s="126">
        <f t="shared" si="190"/>
        <v>10.50724638</v>
      </c>
      <c r="D337" s="127">
        <v>17.39</v>
      </c>
      <c r="E337" s="127">
        <v>15.32</v>
      </c>
      <c r="F337" s="127">
        <f t="shared" si="191"/>
        <v>-6.882753623</v>
      </c>
      <c r="G337" s="127">
        <f t="shared" si="192"/>
        <v>-4.812753623</v>
      </c>
      <c r="H337" s="128">
        <f t="shared" si="193"/>
        <v>0.3957880174</v>
      </c>
      <c r="I337" s="128">
        <f t="shared" si="194"/>
        <v>0.3141484088</v>
      </c>
      <c r="J337" s="119">
        <f t="shared" ref="J337:K337" si="345">A337/1.1</f>
        <v>6.590909091</v>
      </c>
      <c r="K337" s="119">
        <f t="shared" si="345"/>
        <v>4.281818182</v>
      </c>
      <c r="L337" s="118">
        <f>'MC sur granulés'!$C$9/1000*15</f>
        <v>4.5</v>
      </c>
      <c r="M337" s="119">
        <f t="shared" si="3"/>
        <v>2.090909091</v>
      </c>
      <c r="N337" s="120">
        <f t="shared" si="4"/>
        <v>0.3172413793</v>
      </c>
      <c r="O337" s="119">
        <f>'MC sur granulés'!$C$10</f>
        <v>2.925</v>
      </c>
      <c r="P337" s="119">
        <f t="shared" si="5"/>
        <v>1.356818182</v>
      </c>
      <c r="Q337" s="120">
        <f t="shared" si="6"/>
        <v>0.3172413793</v>
      </c>
      <c r="R337" s="121">
        <f>ABS('Prévisionnel Exploitation'!$B$6)/M337*15/1000</f>
        <v>49.19254658</v>
      </c>
      <c r="S337" s="121">
        <f>ABS('Prévisionnel Exploitation'!$B$6)/P337*'MC sur granulés'!$B$2/1000</f>
        <v>49.27494616</v>
      </c>
      <c r="T337" s="121">
        <f>(S337/('MC sur granulés'!$B$2/1000)*K337)/1000</f>
        <v>21.6396267</v>
      </c>
    </row>
    <row r="338" ht="13.5" customHeight="1">
      <c r="A338" s="118">
        <v>7.26000000000008</v>
      </c>
      <c r="B338" s="119">
        <f>ROUND(15*(A338/'MC sur granulés'!$B$3),2)</f>
        <v>4.72</v>
      </c>
      <c r="C338" s="126">
        <f t="shared" si="190"/>
        <v>10.52173913</v>
      </c>
      <c r="D338" s="127">
        <v>17.39</v>
      </c>
      <c r="E338" s="127">
        <v>15.32</v>
      </c>
      <c r="F338" s="127">
        <f t="shared" si="191"/>
        <v>-6.86826087</v>
      </c>
      <c r="G338" s="127">
        <f t="shared" si="192"/>
        <v>-4.79826087</v>
      </c>
      <c r="H338" s="128">
        <f t="shared" si="193"/>
        <v>0.3949546216</v>
      </c>
      <c r="I338" s="128">
        <f t="shared" si="194"/>
        <v>0.3132024066</v>
      </c>
      <c r="J338" s="119">
        <f t="shared" ref="J338:K338" si="346">A338/1.1</f>
        <v>6.6</v>
      </c>
      <c r="K338" s="119">
        <f t="shared" si="346"/>
        <v>4.290909091</v>
      </c>
      <c r="L338" s="118">
        <f>'MC sur granulés'!$C$9/1000*15</f>
        <v>4.5</v>
      </c>
      <c r="M338" s="119">
        <f t="shared" si="3"/>
        <v>2.1</v>
      </c>
      <c r="N338" s="120">
        <f t="shared" si="4"/>
        <v>0.3181818182</v>
      </c>
      <c r="O338" s="119">
        <f>'MC sur granulés'!$C$10</f>
        <v>2.925</v>
      </c>
      <c r="P338" s="119">
        <f t="shared" si="5"/>
        <v>1.365909091</v>
      </c>
      <c r="Q338" s="120">
        <f t="shared" si="6"/>
        <v>0.3181818182</v>
      </c>
      <c r="R338" s="121">
        <f>ABS('Prévisionnel Exploitation'!$B$6)/M338*15/1000</f>
        <v>48.97959184</v>
      </c>
      <c r="S338" s="121">
        <f>ABS('Prévisionnel Exploitation'!$B$6)/P338*'MC sur granulés'!$B$2/1000</f>
        <v>48.94699311</v>
      </c>
      <c r="T338" s="121">
        <f>(S338/('MC sur granulés'!$B$2/1000)*K338)/1000</f>
        <v>21.54124079</v>
      </c>
    </row>
    <row r="339" ht="13.5" customHeight="1">
      <c r="A339" s="118">
        <v>7.27000000000008</v>
      </c>
      <c r="B339" s="119">
        <f>ROUND(15*(A339/'MC sur granulés'!$B$3),2)</f>
        <v>4.73</v>
      </c>
      <c r="C339" s="126">
        <f t="shared" si="190"/>
        <v>10.53623188</v>
      </c>
      <c r="D339" s="127">
        <v>17.39</v>
      </c>
      <c r="E339" s="127">
        <v>15.32</v>
      </c>
      <c r="F339" s="127">
        <f t="shared" si="191"/>
        <v>-6.853768116</v>
      </c>
      <c r="G339" s="127">
        <f t="shared" si="192"/>
        <v>-4.783768116</v>
      </c>
      <c r="H339" s="128">
        <f t="shared" si="193"/>
        <v>0.3941212258</v>
      </c>
      <c r="I339" s="128">
        <f t="shared" si="194"/>
        <v>0.3122564044</v>
      </c>
      <c r="J339" s="119">
        <f t="shared" ref="J339:K339" si="347">A339/1.1</f>
        <v>6.609090909</v>
      </c>
      <c r="K339" s="119">
        <f t="shared" si="347"/>
        <v>4.3</v>
      </c>
      <c r="L339" s="118">
        <f>'MC sur granulés'!$C$9/1000*15</f>
        <v>4.5</v>
      </c>
      <c r="M339" s="119">
        <f t="shared" si="3"/>
        <v>2.109090909</v>
      </c>
      <c r="N339" s="120">
        <f t="shared" si="4"/>
        <v>0.3191196699</v>
      </c>
      <c r="O339" s="119">
        <f>'MC sur granulés'!$C$10</f>
        <v>2.925</v>
      </c>
      <c r="P339" s="119">
        <f t="shared" si="5"/>
        <v>1.375</v>
      </c>
      <c r="Q339" s="120">
        <f t="shared" si="6"/>
        <v>0.3191196699</v>
      </c>
      <c r="R339" s="121">
        <f>ABS('Prévisionnel Exploitation'!$B$6)/M339*15/1000</f>
        <v>48.76847291</v>
      </c>
      <c r="S339" s="121">
        <f>ABS('Prévisionnel Exploitation'!$B$6)/P339*'MC sur granulés'!$B$2/1000</f>
        <v>48.62337662</v>
      </c>
      <c r="T339" s="121">
        <f>(S339/('MC sur granulés'!$B$2/1000)*K339)/1000</f>
        <v>21.44415584</v>
      </c>
    </row>
    <row r="340" ht="13.5" customHeight="1">
      <c r="A340" s="118">
        <v>7.28000000000008</v>
      </c>
      <c r="B340" s="119">
        <f>ROUND(15*(A340/'MC sur granulés'!$B$3),2)</f>
        <v>4.73</v>
      </c>
      <c r="C340" s="126">
        <f t="shared" si="190"/>
        <v>10.55072464</v>
      </c>
      <c r="D340" s="127">
        <v>17.39</v>
      </c>
      <c r="E340" s="127">
        <v>15.32</v>
      </c>
      <c r="F340" s="127">
        <f t="shared" si="191"/>
        <v>-6.839275362</v>
      </c>
      <c r="G340" s="127">
        <f t="shared" si="192"/>
        <v>-4.769275362</v>
      </c>
      <c r="H340" s="128">
        <f t="shared" si="193"/>
        <v>0.3932878299</v>
      </c>
      <c r="I340" s="128">
        <f t="shared" si="194"/>
        <v>0.3113104022</v>
      </c>
      <c r="J340" s="119">
        <f t="shared" ref="J340:K340" si="348">A340/1.1</f>
        <v>6.618181818</v>
      </c>
      <c r="K340" s="119">
        <f t="shared" si="348"/>
        <v>4.3</v>
      </c>
      <c r="L340" s="118">
        <f>'MC sur granulés'!$C$9/1000*15</f>
        <v>4.5</v>
      </c>
      <c r="M340" s="119">
        <f t="shared" si="3"/>
        <v>2.118181818</v>
      </c>
      <c r="N340" s="120">
        <f t="shared" si="4"/>
        <v>0.3200549451</v>
      </c>
      <c r="O340" s="119">
        <f>'MC sur granulés'!$C$10</f>
        <v>2.925</v>
      </c>
      <c r="P340" s="119">
        <f t="shared" si="5"/>
        <v>1.375</v>
      </c>
      <c r="Q340" s="120">
        <f t="shared" si="6"/>
        <v>0.3200549451</v>
      </c>
      <c r="R340" s="121">
        <f>ABS('Prévisionnel Exploitation'!$B$6)/M340*15/1000</f>
        <v>48.55916616</v>
      </c>
      <c r="S340" s="121">
        <f>ABS('Prévisionnel Exploitation'!$B$6)/P340*'MC sur granulés'!$B$2/1000</f>
        <v>48.62337662</v>
      </c>
      <c r="T340" s="121">
        <f>(S340/('MC sur granulés'!$B$2/1000)*K340)/1000</f>
        <v>21.44415584</v>
      </c>
    </row>
    <row r="341" ht="13.5" customHeight="1">
      <c r="A341" s="118">
        <v>7.29000000000008</v>
      </c>
      <c r="B341" s="119">
        <f>ROUND(15*(A341/'MC sur granulés'!$B$3),2)</f>
        <v>4.74</v>
      </c>
      <c r="C341" s="126">
        <f t="shared" si="190"/>
        <v>10.56521739</v>
      </c>
      <c r="D341" s="127">
        <v>17.39</v>
      </c>
      <c r="E341" s="127">
        <v>15.32</v>
      </c>
      <c r="F341" s="127">
        <f t="shared" si="191"/>
        <v>-6.824782609</v>
      </c>
      <c r="G341" s="127">
        <f t="shared" si="192"/>
        <v>-4.754782609</v>
      </c>
      <c r="H341" s="128">
        <f t="shared" si="193"/>
        <v>0.3924544341</v>
      </c>
      <c r="I341" s="128">
        <f t="shared" si="194"/>
        <v>0.3103644</v>
      </c>
      <c r="J341" s="119">
        <f t="shared" ref="J341:K341" si="349">A341/1.1</f>
        <v>6.627272727</v>
      </c>
      <c r="K341" s="119">
        <f t="shared" si="349"/>
        <v>4.309090909</v>
      </c>
      <c r="L341" s="118">
        <f>'MC sur granulés'!$C$9/1000*15</f>
        <v>4.5</v>
      </c>
      <c r="M341" s="119">
        <f t="shared" si="3"/>
        <v>2.127272727</v>
      </c>
      <c r="N341" s="120">
        <f t="shared" si="4"/>
        <v>0.3209876543</v>
      </c>
      <c r="O341" s="119">
        <f>'MC sur granulés'!$C$10</f>
        <v>2.925</v>
      </c>
      <c r="P341" s="119">
        <f t="shared" si="5"/>
        <v>1.384090909</v>
      </c>
      <c r="Q341" s="120">
        <f t="shared" si="6"/>
        <v>0.3209876543</v>
      </c>
      <c r="R341" s="121">
        <f>ABS('Prévisionnel Exploitation'!$B$6)/M341*15/1000</f>
        <v>48.35164835</v>
      </c>
      <c r="S341" s="121">
        <f>ABS('Prévisionnel Exploitation'!$B$6)/P341*'MC sur granulés'!$B$2/1000</f>
        <v>48.30401126</v>
      </c>
      <c r="T341" s="121">
        <f>(S341/('MC sur granulés'!$B$2/1000)*K341)/1000</f>
        <v>21.34834624</v>
      </c>
    </row>
    <row r="342" ht="13.5" customHeight="1">
      <c r="A342" s="118">
        <v>7.30000000000008</v>
      </c>
      <c r="B342" s="119">
        <f>ROUND(15*(A342/'MC sur granulés'!$B$3),2)</f>
        <v>4.75</v>
      </c>
      <c r="C342" s="126">
        <f t="shared" si="190"/>
        <v>10.57971014</v>
      </c>
      <c r="D342" s="127">
        <v>17.39</v>
      </c>
      <c r="E342" s="127">
        <v>15.32</v>
      </c>
      <c r="F342" s="127">
        <f t="shared" si="191"/>
        <v>-6.810289855</v>
      </c>
      <c r="G342" s="127">
        <f t="shared" si="192"/>
        <v>-4.740289855</v>
      </c>
      <c r="H342" s="128">
        <f t="shared" si="193"/>
        <v>0.3916210382</v>
      </c>
      <c r="I342" s="128">
        <f t="shared" si="194"/>
        <v>0.3094183979</v>
      </c>
      <c r="J342" s="119">
        <f t="shared" ref="J342:K342" si="350">A342/1.1</f>
        <v>6.636363636</v>
      </c>
      <c r="K342" s="119">
        <f t="shared" si="350"/>
        <v>4.318181818</v>
      </c>
      <c r="L342" s="118">
        <f>'MC sur granulés'!$C$9/1000*15</f>
        <v>4.5</v>
      </c>
      <c r="M342" s="119">
        <f t="shared" si="3"/>
        <v>2.136363636</v>
      </c>
      <c r="N342" s="120">
        <f t="shared" si="4"/>
        <v>0.3219178082</v>
      </c>
      <c r="O342" s="119">
        <f>'MC sur granulés'!$C$10</f>
        <v>2.925</v>
      </c>
      <c r="P342" s="119">
        <f t="shared" si="5"/>
        <v>1.393181818</v>
      </c>
      <c r="Q342" s="120">
        <f t="shared" si="6"/>
        <v>0.3219178082</v>
      </c>
      <c r="R342" s="121">
        <f>ABS('Prévisionnel Exploitation'!$B$6)/M342*15/1000</f>
        <v>48.14589666</v>
      </c>
      <c r="S342" s="121">
        <f>ABS('Prévisionnel Exploitation'!$B$6)/P342*'MC sur granulés'!$B$2/1000</f>
        <v>47.9888138</v>
      </c>
      <c r="T342" s="121">
        <f>(S342/('MC sur granulés'!$B$2/1000)*K342)/1000</f>
        <v>21.253787</v>
      </c>
    </row>
    <row r="343" ht="13.5" customHeight="1">
      <c r="A343" s="118">
        <v>7.31000000000008</v>
      </c>
      <c r="B343" s="119">
        <f>ROUND(15*(A343/'MC sur granulés'!$B$3),2)</f>
        <v>4.75</v>
      </c>
      <c r="C343" s="126">
        <f t="shared" si="190"/>
        <v>10.5942029</v>
      </c>
      <c r="D343" s="127">
        <v>17.39</v>
      </c>
      <c r="E343" s="127">
        <v>15.32</v>
      </c>
      <c r="F343" s="127">
        <f t="shared" si="191"/>
        <v>-6.795797101</v>
      </c>
      <c r="G343" s="127">
        <f t="shared" si="192"/>
        <v>-4.725797101</v>
      </c>
      <c r="H343" s="128">
        <f t="shared" si="193"/>
        <v>0.3907876424</v>
      </c>
      <c r="I343" s="128">
        <f t="shared" si="194"/>
        <v>0.3084723957</v>
      </c>
      <c r="J343" s="119">
        <f t="shared" ref="J343:K343" si="351">A343/1.1</f>
        <v>6.645454545</v>
      </c>
      <c r="K343" s="119">
        <f t="shared" si="351"/>
        <v>4.318181818</v>
      </c>
      <c r="L343" s="118">
        <f>'MC sur granulés'!$C$9/1000*15</f>
        <v>4.5</v>
      </c>
      <c r="M343" s="119">
        <f t="shared" si="3"/>
        <v>2.145454545</v>
      </c>
      <c r="N343" s="120">
        <f t="shared" si="4"/>
        <v>0.3228454172</v>
      </c>
      <c r="O343" s="119">
        <f>'MC sur granulés'!$C$10</f>
        <v>2.925</v>
      </c>
      <c r="P343" s="119">
        <f t="shared" si="5"/>
        <v>1.393181818</v>
      </c>
      <c r="Q343" s="120">
        <f t="shared" si="6"/>
        <v>0.3228454172</v>
      </c>
      <c r="R343" s="121">
        <f>ABS('Prévisionnel Exploitation'!$B$6)/M343*15/1000</f>
        <v>47.94188862</v>
      </c>
      <c r="S343" s="121">
        <f>ABS('Prévisionnel Exploitation'!$B$6)/P343*'MC sur granulés'!$B$2/1000</f>
        <v>47.9888138</v>
      </c>
      <c r="T343" s="121">
        <f>(S343/('MC sur granulés'!$B$2/1000)*K343)/1000</f>
        <v>21.253787</v>
      </c>
    </row>
    <row r="344" ht="13.5" customHeight="1">
      <c r="A344" s="118">
        <v>7.32000000000008</v>
      </c>
      <c r="B344" s="119">
        <f>ROUND(15*(A344/'MC sur granulés'!$B$3),2)</f>
        <v>4.76</v>
      </c>
      <c r="C344" s="126">
        <f t="shared" si="190"/>
        <v>10.60869565</v>
      </c>
      <c r="D344" s="127">
        <v>17.39</v>
      </c>
      <c r="E344" s="127">
        <v>15.32</v>
      </c>
      <c r="F344" s="127">
        <f t="shared" si="191"/>
        <v>-6.781304348</v>
      </c>
      <c r="G344" s="127">
        <f t="shared" si="192"/>
        <v>-4.711304348</v>
      </c>
      <c r="H344" s="128">
        <f t="shared" si="193"/>
        <v>0.3899542466</v>
      </c>
      <c r="I344" s="128">
        <f t="shared" si="194"/>
        <v>0.3075263935</v>
      </c>
      <c r="J344" s="119">
        <f t="shared" ref="J344:K344" si="352">A344/1.1</f>
        <v>6.654545455</v>
      </c>
      <c r="K344" s="119">
        <f t="shared" si="352"/>
        <v>4.327272727</v>
      </c>
      <c r="L344" s="118">
        <f>'MC sur granulés'!$C$9/1000*15</f>
        <v>4.5</v>
      </c>
      <c r="M344" s="119">
        <f t="shared" si="3"/>
        <v>2.154545455</v>
      </c>
      <c r="N344" s="120">
        <f t="shared" si="4"/>
        <v>0.3237704918</v>
      </c>
      <c r="O344" s="119">
        <f>'MC sur granulés'!$C$10</f>
        <v>2.925</v>
      </c>
      <c r="P344" s="119">
        <f t="shared" si="5"/>
        <v>1.402272727</v>
      </c>
      <c r="Q344" s="120">
        <f t="shared" si="6"/>
        <v>0.3237704918</v>
      </c>
      <c r="R344" s="121">
        <f>ABS('Prévisionnel Exploitation'!$B$6)/M344*15/1000</f>
        <v>47.73960217</v>
      </c>
      <c r="S344" s="121">
        <f>ABS('Prévisionnel Exploitation'!$B$6)/P344*'MC sur granulés'!$B$2/1000</f>
        <v>47.67770317</v>
      </c>
      <c r="T344" s="121">
        <f>(S344/('MC sur granulés'!$B$2/1000)*K344)/1000</f>
        <v>21.16045381</v>
      </c>
    </row>
    <row r="345" ht="13.5" customHeight="1">
      <c r="A345" s="118">
        <v>7.33000000000008</v>
      </c>
      <c r="B345" s="119">
        <f>ROUND(15*(A345/'MC sur granulés'!$B$3),2)</f>
        <v>4.76</v>
      </c>
      <c r="C345" s="126">
        <f t="shared" si="190"/>
        <v>10.62318841</v>
      </c>
      <c r="D345" s="127">
        <v>17.39</v>
      </c>
      <c r="E345" s="127">
        <v>15.32</v>
      </c>
      <c r="F345" s="127">
        <f t="shared" si="191"/>
        <v>-6.766811594</v>
      </c>
      <c r="G345" s="127">
        <f t="shared" si="192"/>
        <v>-4.696811594</v>
      </c>
      <c r="H345" s="128">
        <f t="shared" si="193"/>
        <v>0.3891208507</v>
      </c>
      <c r="I345" s="128">
        <f t="shared" si="194"/>
        <v>0.3065803913</v>
      </c>
      <c r="J345" s="119">
        <f t="shared" ref="J345:K345" si="353">A345/1.1</f>
        <v>6.663636364</v>
      </c>
      <c r="K345" s="119">
        <f t="shared" si="353"/>
        <v>4.327272727</v>
      </c>
      <c r="L345" s="118">
        <f>'MC sur granulés'!$C$9/1000*15</f>
        <v>4.5</v>
      </c>
      <c r="M345" s="119">
        <f t="shared" si="3"/>
        <v>2.163636364</v>
      </c>
      <c r="N345" s="120">
        <f t="shared" si="4"/>
        <v>0.3246930423</v>
      </c>
      <c r="O345" s="119">
        <f>'MC sur granulés'!$C$10</f>
        <v>2.925</v>
      </c>
      <c r="P345" s="119">
        <f t="shared" si="5"/>
        <v>1.402272727</v>
      </c>
      <c r="Q345" s="120">
        <f t="shared" si="6"/>
        <v>0.3246930423</v>
      </c>
      <c r="R345" s="121">
        <f>ABS('Prévisionnel Exploitation'!$B$6)/M345*15/1000</f>
        <v>47.53901561</v>
      </c>
      <c r="S345" s="121">
        <f>ABS('Prévisionnel Exploitation'!$B$6)/P345*'MC sur granulés'!$B$2/1000</f>
        <v>47.67770317</v>
      </c>
      <c r="T345" s="121">
        <f>(S345/('MC sur granulés'!$B$2/1000)*K345)/1000</f>
        <v>21.16045381</v>
      </c>
    </row>
    <row r="346" ht="13.5" customHeight="1">
      <c r="A346" s="118">
        <v>7.34000000000008</v>
      </c>
      <c r="B346" s="119">
        <f>ROUND(15*(A346/'MC sur granulés'!$B$3),2)</f>
        <v>4.77</v>
      </c>
      <c r="C346" s="126">
        <f t="shared" si="190"/>
        <v>10.63768116</v>
      </c>
      <c r="D346" s="127">
        <v>17.39</v>
      </c>
      <c r="E346" s="127">
        <v>15.32</v>
      </c>
      <c r="F346" s="127">
        <f t="shared" si="191"/>
        <v>-6.752318841</v>
      </c>
      <c r="G346" s="127">
        <f t="shared" si="192"/>
        <v>-4.682318841</v>
      </c>
      <c r="H346" s="128">
        <f t="shared" si="193"/>
        <v>0.3882874549</v>
      </c>
      <c r="I346" s="128">
        <f t="shared" si="194"/>
        <v>0.3056343891</v>
      </c>
      <c r="J346" s="119">
        <f t="shared" ref="J346:K346" si="354">A346/1.1</f>
        <v>6.672727273</v>
      </c>
      <c r="K346" s="119">
        <f t="shared" si="354"/>
        <v>4.336363636</v>
      </c>
      <c r="L346" s="118">
        <f>'MC sur granulés'!$C$9/1000*15</f>
        <v>4.5</v>
      </c>
      <c r="M346" s="119">
        <f t="shared" si="3"/>
        <v>2.172727273</v>
      </c>
      <c r="N346" s="120">
        <f t="shared" si="4"/>
        <v>0.325613079</v>
      </c>
      <c r="O346" s="119">
        <f>'MC sur granulés'!$C$10</f>
        <v>2.925</v>
      </c>
      <c r="P346" s="119">
        <f t="shared" si="5"/>
        <v>1.411363636</v>
      </c>
      <c r="Q346" s="120">
        <f t="shared" si="6"/>
        <v>0.325613079</v>
      </c>
      <c r="R346" s="121">
        <f>ABS('Prévisionnel Exploitation'!$B$6)/M346*15/1000</f>
        <v>47.34010759</v>
      </c>
      <c r="S346" s="121">
        <f>ABS('Prévisionnel Exploitation'!$B$6)/P346*'MC sur granulés'!$B$2/1000</f>
        <v>47.37060041</v>
      </c>
      <c r="T346" s="121">
        <f>(S346/('MC sur granulés'!$B$2/1000)*K346)/1000</f>
        <v>21.06832298</v>
      </c>
    </row>
    <row r="347" ht="13.5" customHeight="1">
      <c r="A347" s="118">
        <v>7.35000000000008</v>
      </c>
      <c r="B347" s="119">
        <f>ROUND(15*(A347/'MC sur granulés'!$B$3),2)</f>
        <v>4.78</v>
      </c>
      <c r="C347" s="126">
        <f t="shared" si="190"/>
        <v>10.65217391</v>
      </c>
      <c r="D347" s="127">
        <v>17.39</v>
      </c>
      <c r="E347" s="127">
        <v>15.32</v>
      </c>
      <c r="F347" s="127">
        <f t="shared" si="191"/>
        <v>-6.737826087</v>
      </c>
      <c r="G347" s="127">
        <f t="shared" si="192"/>
        <v>-4.667826087</v>
      </c>
      <c r="H347" s="128">
        <f t="shared" si="193"/>
        <v>0.3874540591</v>
      </c>
      <c r="I347" s="128">
        <f t="shared" si="194"/>
        <v>0.3046883869</v>
      </c>
      <c r="J347" s="119">
        <f t="shared" ref="J347:K347" si="355">A347/1.1</f>
        <v>6.681818182</v>
      </c>
      <c r="K347" s="119">
        <f t="shared" si="355"/>
        <v>4.345454545</v>
      </c>
      <c r="L347" s="118">
        <f>'MC sur granulés'!$C$9/1000*15</f>
        <v>4.5</v>
      </c>
      <c r="M347" s="119">
        <f t="shared" si="3"/>
        <v>2.181818182</v>
      </c>
      <c r="N347" s="120">
        <f t="shared" si="4"/>
        <v>0.3265306122</v>
      </c>
      <c r="O347" s="119">
        <f>'MC sur granulés'!$C$10</f>
        <v>2.925</v>
      </c>
      <c r="P347" s="119">
        <f t="shared" si="5"/>
        <v>1.420454545</v>
      </c>
      <c r="Q347" s="120">
        <f t="shared" si="6"/>
        <v>0.3265306122</v>
      </c>
      <c r="R347" s="121">
        <f>ABS('Prévisionnel Exploitation'!$B$6)/M347*15/1000</f>
        <v>47.14285714</v>
      </c>
      <c r="S347" s="121">
        <f>ABS('Prévisionnel Exploitation'!$B$6)/P347*'MC sur granulés'!$B$2/1000</f>
        <v>47.06742857</v>
      </c>
      <c r="T347" s="121">
        <f>(S347/('MC sur granulés'!$B$2/1000)*K347)/1000</f>
        <v>20.97737143</v>
      </c>
    </row>
    <row r="348" ht="13.5" customHeight="1">
      <c r="A348" s="118">
        <v>7.36000000000008</v>
      </c>
      <c r="B348" s="119">
        <f>ROUND(15*(A348/'MC sur granulés'!$B$3),2)</f>
        <v>4.78</v>
      </c>
      <c r="C348" s="126">
        <f t="shared" si="190"/>
        <v>10.66666667</v>
      </c>
      <c r="D348" s="127">
        <v>17.39</v>
      </c>
      <c r="E348" s="127">
        <v>15.32</v>
      </c>
      <c r="F348" s="127">
        <f t="shared" si="191"/>
        <v>-6.723333333</v>
      </c>
      <c r="G348" s="127">
        <f t="shared" si="192"/>
        <v>-4.653333333</v>
      </c>
      <c r="H348" s="128">
        <f t="shared" si="193"/>
        <v>0.3866206632</v>
      </c>
      <c r="I348" s="128">
        <f t="shared" si="194"/>
        <v>0.3037423847</v>
      </c>
      <c r="J348" s="119">
        <f t="shared" ref="J348:K348" si="356">A348/1.1</f>
        <v>6.690909091</v>
      </c>
      <c r="K348" s="119">
        <f t="shared" si="356"/>
        <v>4.345454545</v>
      </c>
      <c r="L348" s="118">
        <f>'MC sur granulés'!$C$9/1000*15</f>
        <v>4.5</v>
      </c>
      <c r="M348" s="119">
        <f t="shared" si="3"/>
        <v>2.190909091</v>
      </c>
      <c r="N348" s="120">
        <f t="shared" si="4"/>
        <v>0.3274456522</v>
      </c>
      <c r="O348" s="119">
        <f>'MC sur granulés'!$C$10</f>
        <v>2.925</v>
      </c>
      <c r="P348" s="119">
        <f t="shared" si="5"/>
        <v>1.420454545</v>
      </c>
      <c r="Q348" s="120">
        <f t="shared" si="6"/>
        <v>0.3274456522</v>
      </c>
      <c r="R348" s="121">
        <f>ABS('Prévisionnel Exploitation'!$B$6)/M348*15/1000</f>
        <v>46.94724363</v>
      </c>
      <c r="S348" s="121">
        <f>ABS('Prévisionnel Exploitation'!$B$6)/P348*'MC sur granulés'!$B$2/1000</f>
        <v>47.06742857</v>
      </c>
      <c r="T348" s="121">
        <f>(S348/('MC sur granulés'!$B$2/1000)*K348)/1000</f>
        <v>20.97737143</v>
      </c>
    </row>
    <row r="349" ht="13.5" customHeight="1">
      <c r="A349" s="118">
        <v>7.37000000000008</v>
      </c>
      <c r="B349" s="119">
        <f>ROUND(15*(A349/'MC sur granulés'!$B$3),2)</f>
        <v>4.79</v>
      </c>
      <c r="C349" s="126">
        <f t="shared" si="190"/>
        <v>10.68115942</v>
      </c>
      <c r="D349" s="127">
        <v>17.39</v>
      </c>
      <c r="E349" s="127">
        <v>15.32</v>
      </c>
      <c r="F349" s="127">
        <f t="shared" si="191"/>
        <v>-6.70884058</v>
      </c>
      <c r="G349" s="127">
        <f t="shared" si="192"/>
        <v>-4.63884058</v>
      </c>
      <c r="H349" s="128">
        <f t="shared" si="193"/>
        <v>0.3857872674</v>
      </c>
      <c r="I349" s="128">
        <f t="shared" si="194"/>
        <v>0.3027963825</v>
      </c>
      <c r="J349" s="119">
        <f t="shared" ref="J349:K349" si="357">A349/1.1</f>
        <v>6.7</v>
      </c>
      <c r="K349" s="119">
        <f t="shared" si="357"/>
        <v>4.354545455</v>
      </c>
      <c r="L349" s="118">
        <f>'MC sur granulés'!$C$9/1000*15</f>
        <v>4.5</v>
      </c>
      <c r="M349" s="119">
        <f t="shared" si="3"/>
        <v>2.2</v>
      </c>
      <c r="N349" s="120">
        <f t="shared" si="4"/>
        <v>0.328358209</v>
      </c>
      <c r="O349" s="119">
        <f>'MC sur granulés'!$C$10</f>
        <v>2.925</v>
      </c>
      <c r="P349" s="119">
        <f t="shared" si="5"/>
        <v>1.429545455</v>
      </c>
      <c r="Q349" s="120">
        <f t="shared" si="6"/>
        <v>0.328358209</v>
      </c>
      <c r="R349" s="121">
        <f>ABS('Prévisionnel Exploitation'!$B$6)/M349*15/1000</f>
        <v>46.75324675</v>
      </c>
      <c r="S349" s="121">
        <f>ABS('Prévisionnel Exploitation'!$B$6)/P349*'MC sur granulés'!$B$2/1000</f>
        <v>46.76811265</v>
      </c>
      <c r="T349" s="121">
        <f>(S349/('MC sur granulés'!$B$2/1000)*K349)/1000</f>
        <v>20.88757665</v>
      </c>
    </row>
    <row r="350" ht="13.5" customHeight="1">
      <c r="A350" s="118">
        <v>7.38000000000008</v>
      </c>
      <c r="B350" s="119">
        <f>ROUND(15*(A350/'MC sur granulés'!$B$3),2)</f>
        <v>4.8</v>
      </c>
      <c r="C350" s="126">
        <f t="shared" si="190"/>
        <v>10.69565217</v>
      </c>
      <c r="D350" s="127">
        <v>17.39</v>
      </c>
      <c r="E350" s="127">
        <v>15.32</v>
      </c>
      <c r="F350" s="127">
        <f t="shared" si="191"/>
        <v>-6.694347826</v>
      </c>
      <c r="G350" s="127">
        <f t="shared" si="192"/>
        <v>-4.624347826</v>
      </c>
      <c r="H350" s="128">
        <f t="shared" si="193"/>
        <v>0.3849538715</v>
      </c>
      <c r="I350" s="128">
        <f t="shared" si="194"/>
        <v>0.3018503803</v>
      </c>
      <c r="J350" s="119">
        <f t="shared" ref="J350:K350" si="358">A350/1.1</f>
        <v>6.709090909</v>
      </c>
      <c r="K350" s="119">
        <f t="shared" si="358"/>
        <v>4.363636364</v>
      </c>
      <c r="L350" s="118">
        <f>'MC sur granulés'!$C$9/1000*15</f>
        <v>4.5</v>
      </c>
      <c r="M350" s="119">
        <f t="shared" si="3"/>
        <v>2.209090909</v>
      </c>
      <c r="N350" s="120">
        <f t="shared" si="4"/>
        <v>0.3292682927</v>
      </c>
      <c r="O350" s="119">
        <f>'MC sur granulés'!$C$10</f>
        <v>2.925</v>
      </c>
      <c r="P350" s="119">
        <f t="shared" si="5"/>
        <v>1.438636364</v>
      </c>
      <c r="Q350" s="120">
        <f t="shared" si="6"/>
        <v>0.3292682927</v>
      </c>
      <c r="R350" s="121">
        <f>ABS('Prévisionnel Exploitation'!$B$6)/M350*15/1000</f>
        <v>46.56084656</v>
      </c>
      <c r="S350" s="121">
        <f>ABS('Prévisionnel Exploitation'!$B$6)/P350*'MC sur granulés'!$B$2/1000</f>
        <v>46.47257955</v>
      </c>
      <c r="T350" s="121">
        <f>(S350/('MC sur granulés'!$B$2/1000)*K350)/1000</f>
        <v>20.79891672</v>
      </c>
    </row>
    <row r="351" ht="13.5" customHeight="1">
      <c r="A351" s="118">
        <v>7.39000000000008</v>
      </c>
      <c r="B351" s="119">
        <f>ROUND(15*(A351/'MC sur granulés'!$B$3),2)</f>
        <v>4.8</v>
      </c>
      <c r="C351" s="126">
        <f t="shared" si="190"/>
        <v>10.71014493</v>
      </c>
      <c r="D351" s="127">
        <v>17.39</v>
      </c>
      <c r="E351" s="127">
        <v>15.32</v>
      </c>
      <c r="F351" s="127">
        <f t="shared" si="191"/>
        <v>-6.679855072</v>
      </c>
      <c r="G351" s="127">
        <f t="shared" si="192"/>
        <v>-4.609855072</v>
      </c>
      <c r="H351" s="128">
        <f t="shared" si="193"/>
        <v>0.3841204757</v>
      </c>
      <c r="I351" s="128">
        <f t="shared" si="194"/>
        <v>0.3009043781</v>
      </c>
      <c r="J351" s="119">
        <f t="shared" ref="J351:K351" si="359">A351/1.1</f>
        <v>6.718181818</v>
      </c>
      <c r="K351" s="119">
        <f t="shared" si="359"/>
        <v>4.363636364</v>
      </c>
      <c r="L351" s="118">
        <f>'MC sur granulés'!$C$9/1000*15</f>
        <v>4.5</v>
      </c>
      <c r="M351" s="119">
        <f t="shared" si="3"/>
        <v>2.218181818</v>
      </c>
      <c r="N351" s="120">
        <f t="shared" si="4"/>
        <v>0.3301759134</v>
      </c>
      <c r="O351" s="119">
        <f>'MC sur granulés'!$C$10</f>
        <v>2.925</v>
      </c>
      <c r="P351" s="119">
        <f t="shared" si="5"/>
        <v>1.438636364</v>
      </c>
      <c r="Q351" s="120">
        <f t="shared" si="6"/>
        <v>0.3301759134</v>
      </c>
      <c r="R351" s="121">
        <f>ABS('Prévisionnel Exploitation'!$B$6)/M351*15/1000</f>
        <v>46.37002342</v>
      </c>
      <c r="S351" s="121">
        <f>ABS('Prévisionnel Exploitation'!$B$6)/P351*'MC sur granulés'!$B$2/1000</f>
        <v>46.47257955</v>
      </c>
      <c r="T351" s="121">
        <f>(S351/('MC sur granulés'!$B$2/1000)*K351)/1000</f>
        <v>20.79891672</v>
      </c>
    </row>
    <row r="352" ht="13.5" customHeight="1">
      <c r="A352" s="118">
        <v>7.40000000000008</v>
      </c>
      <c r="B352" s="119">
        <f>ROUND(15*(A352/'MC sur granulés'!$B$3),2)</f>
        <v>4.81</v>
      </c>
      <c r="C352" s="126">
        <f t="shared" si="190"/>
        <v>10.72463768</v>
      </c>
      <c r="D352" s="127">
        <v>17.39</v>
      </c>
      <c r="E352" s="127">
        <v>15.32</v>
      </c>
      <c r="F352" s="127">
        <f t="shared" si="191"/>
        <v>-6.665362319</v>
      </c>
      <c r="G352" s="127">
        <f t="shared" si="192"/>
        <v>-4.595362319</v>
      </c>
      <c r="H352" s="128">
        <f t="shared" si="193"/>
        <v>0.3832870799</v>
      </c>
      <c r="I352" s="128">
        <f t="shared" si="194"/>
        <v>0.2999583759</v>
      </c>
      <c r="J352" s="119">
        <f t="shared" ref="J352:K352" si="360">A352/1.1</f>
        <v>6.727272727</v>
      </c>
      <c r="K352" s="119">
        <f t="shared" si="360"/>
        <v>4.372727273</v>
      </c>
      <c r="L352" s="118">
        <f>'MC sur granulés'!$C$9/1000*15</f>
        <v>4.5</v>
      </c>
      <c r="M352" s="119">
        <f t="shared" si="3"/>
        <v>2.227272727</v>
      </c>
      <c r="N352" s="120">
        <f t="shared" si="4"/>
        <v>0.3310810811</v>
      </c>
      <c r="O352" s="119">
        <f>'MC sur granulés'!$C$10</f>
        <v>2.925</v>
      </c>
      <c r="P352" s="119">
        <f t="shared" si="5"/>
        <v>1.447727273</v>
      </c>
      <c r="Q352" s="120">
        <f t="shared" si="6"/>
        <v>0.3310810811</v>
      </c>
      <c r="R352" s="121">
        <f>ABS('Prévisionnel Exploitation'!$B$6)/M352*15/1000</f>
        <v>46.18075802</v>
      </c>
      <c r="S352" s="121">
        <f>ABS('Prévisionnel Exploitation'!$B$6)/P352*'MC sur granulés'!$B$2/1000</f>
        <v>46.18075802</v>
      </c>
      <c r="T352" s="121">
        <f>(S352/('MC sur granulés'!$B$2/1000)*K352)/1000</f>
        <v>20.71137026</v>
      </c>
    </row>
    <row r="353" ht="13.5" customHeight="1">
      <c r="A353" s="118">
        <v>7.41000000000008</v>
      </c>
      <c r="B353" s="119">
        <f>ROUND(15*(A353/'MC sur granulés'!$B$3),2)</f>
        <v>4.82</v>
      </c>
      <c r="C353" s="126">
        <f t="shared" si="190"/>
        <v>10.73913043</v>
      </c>
      <c r="D353" s="127">
        <v>17.39</v>
      </c>
      <c r="E353" s="127">
        <v>15.32</v>
      </c>
      <c r="F353" s="127">
        <f t="shared" si="191"/>
        <v>-6.650869565</v>
      </c>
      <c r="G353" s="127">
        <f t="shared" si="192"/>
        <v>-4.580869565</v>
      </c>
      <c r="H353" s="128">
        <f t="shared" si="193"/>
        <v>0.382453684</v>
      </c>
      <c r="I353" s="128">
        <f t="shared" si="194"/>
        <v>0.2990123737</v>
      </c>
      <c r="J353" s="119">
        <f t="shared" ref="J353:K353" si="361">A353/1.1</f>
        <v>6.736363636</v>
      </c>
      <c r="K353" s="119">
        <f t="shared" si="361"/>
        <v>4.381818182</v>
      </c>
      <c r="L353" s="118">
        <f>'MC sur granulés'!$C$9/1000*15</f>
        <v>4.5</v>
      </c>
      <c r="M353" s="119">
        <f t="shared" si="3"/>
        <v>2.236363636</v>
      </c>
      <c r="N353" s="120">
        <f t="shared" si="4"/>
        <v>0.3319838057</v>
      </c>
      <c r="O353" s="119">
        <f>'MC sur granulés'!$C$10</f>
        <v>2.925</v>
      </c>
      <c r="P353" s="119">
        <f t="shared" si="5"/>
        <v>1.456818182</v>
      </c>
      <c r="Q353" s="120">
        <f t="shared" si="6"/>
        <v>0.3319838057</v>
      </c>
      <c r="R353" s="121">
        <f>ABS('Prévisionnel Exploitation'!$B$6)/M353*15/1000</f>
        <v>45.99303136</v>
      </c>
      <c r="S353" s="121">
        <f>ABS('Prévisionnel Exploitation'!$B$6)/P353*'MC sur granulés'!$B$2/1000</f>
        <v>45.89257856</v>
      </c>
      <c r="T353" s="121">
        <f>(S353/('MC sur granulés'!$B$2/1000)*K353)/1000</f>
        <v>20.62491643</v>
      </c>
    </row>
    <row r="354" ht="13.5" customHeight="1">
      <c r="A354" s="118">
        <v>7.42000000000008</v>
      </c>
      <c r="B354" s="119">
        <f>ROUND(15*(A354/'MC sur granulés'!$B$3),2)</f>
        <v>4.82</v>
      </c>
      <c r="C354" s="126">
        <f t="shared" si="190"/>
        <v>10.75362319</v>
      </c>
      <c r="D354" s="127">
        <v>17.39</v>
      </c>
      <c r="E354" s="127">
        <v>15.32</v>
      </c>
      <c r="F354" s="127">
        <f t="shared" si="191"/>
        <v>-6.636376812</v>
      </c>
      <c r="G354" s="127">
        <f t="shared" si="192"/>
        <v>-4.566376812</v>
      </c>
      <c r="H354" s="128">
        <f t="shared" si="193"/>
        <v>0.3816202882</v>
      </c>
      <c r="I354" s="128">
        <f t="shared" si="194"/>
        <v>0.2980663715</v>
      </c>
      <c r="J354" s="119">
        <f t="shared" ref="J354:K354" si="362">A354/1.1</f>
        <v>6.745454545</v>
      </c>
      <c r="K354" s="119">
        <f t="shared" si="362"/>
        <v>4.381818182</v>
      </c>
      <c r="L354" s="118">
        <f>'MC sur granulés'!$C$9/1000*15</f>
        <v>4.5</v>
      </c>
      <c r="M354" s="119">
        <f t="shared" si="3"/>
        <v>2.245454545</v>
      </c>
      <c r="N354" s="120">
        <f t="shared" si="4"/>
        <v>0.332884097</v>
      </c>
      <c r="O354" s="119">
        <f>'MC sur granulés'!$C$10</f>
        <v>2.925</v>
      </c>
      <c r="P354" s="119">
        <f t="shared" si="5"/>
        <v>1.456818182</v>
      </c>
      <c r="Q354" s="120">
        <f t="shared" si="6"/>
        <v>0.332884097</v>
      </c>
      <c r="R354" s="121">
        <f>ABS('Prévisionnel Exploitation'!$B$6)/M354*15/1000</f>
        <v>45.80682475</v>
      </c>
      <c r="S354" s="121">
        <f>ABS('Prévisionnel Exploitation'!$B$6)/P354*'MC sur granulés'!$B$2/1000</f>
        <v>45.89257856</v>
      </c>
      <c r="T354" s="121">
        <f>(S354/('MC sur granulés'!$B$2/1000)*K354)/1000</f>
        <v>20.62491643</v>
      </c>
    </row>
    <row r="355" ht="13.5" customHeight="1">
      <c r="A355" s="118">
        <v>7.43000000000008</v>
      </c>
      <c r="B355" s="119">
        <f>ROUND(15*(A355/'MC sur granulés'!$B$3),2)</f>
        <v>4.83</v>
      </c>
      <c r="C355" s="126">
        <f t="shared" si="190"/>
        <v>10.76811594</v>
      </c>
      <c r="D355" s="127">
        <v>17.39</v>
      </c>
      <c r="E355" s="127">
        <v>15.32</v>
      </c>
      <c r="F355" s="127">
        <f t="shared" si="191"/>
        <v>-6.621884058</v>
      </c>
      <c r="G355" s="127">
        <f t="shared" si="192"/>
        <v>-4.551884058</v>
      </c>
      <c r="H355" s="128">
        <f t="shared" si="193"/>
        <v>0.3807868924</v>
      </c>
      <c r="I355" s="128">
        <f t="shared" si="194"/>
        <v>0.2971203693</v>
      </c>
      <c r="J355" s="119">
        <f t="shared" ref="J355:K355" si="363">A355/1.1</f>
        <v>6.754545455</v>
      </c>
      <c r="K355" s="119">
        <f t="shared" si="363"/>
        <v>4.390909091</v>
      </c>
      <c r="L355" s="118">
        <f>'MC sur granulés'!$C$9/1000*15</f>
        <v>4.5</v>
      </c>
      <c r="M355" s="119">
        <f t="shared" si="3"/>
        <v>2.254545455</v>
      </c>
      <c r="N355" s="120">
        <f t="shared" si="4"/>
        <v>0.333781965</v>
      </c>
      <c r="O355" s="119">
        <f>'MC sur granulés'!$C$10</f>
        <v>2.925</v>
      </c>
      <c r="P355" s="119">
        <f t="shared" si="5"/>
        <v>1.465909091</v>
      </c>
      <c r="Q355" s="120">
        <f t="shared" si="6"/>
        <v>0.333781965</v>
      </c>
      <c r="R355" s="121">
        <f>ABS('Prévisionnel Exploitation'!$B$6)/M355*15/1000</f>
        <v>45.62211982</v>
      </c>
      <c r="S355" s="121">
        <f>ABS('Prévisionnel Exploitation'!$B$6)/P355*'MC sur granulés'!$B$2/1000</f>
        <v>45.60797342</v>
      </c>
      <c r="T355" s="121">
        <f>(S355/('MC sur granulés'!$B$2/1000)*K355)/1000</f>
        <v>20.53953488</v>
      </c>
    </row>
    <row r="356" ht="13.5" customHeight="1">
      <c r="A356" s="118">
        <v>7.44000000000008</v>
      </c>
      <c r="B356" s="119">
        <f>ROUND(15*(A356/'MC sur granulés'!$B$3),2)</f>
        <v>4.84</v>
      </c>
      <c r="C356" s="126">
        <f t="shared" si="190"/>
        <v>10.7826087</v>
      </c>
      <c r="D356" s="127">
        <v>17.39</v>
      </c>
      <c r="E356" s="127">
        <v>15.32</v>
      </c>
      <c r="F356" s="127">
        <f t="shared" si="191"/>
        <v>-6.607391304</v>
      </c>
      <c r="G356" s="127">
        <f t="shared" si="192"/>
        <v>-4.537391304</v>
      </c>
      <c r="H356" s="128">
        <f t="shared" si="193"/>
        <v>0.3799534965</v>
      </c>
      <c r="I356" s="128">
        <f t="shared" si="194"/>
        <v>0.2961743671</v>
      </c>
      <c r="J356" s="119">
        <f t="shared" ref="J356:K356" si="364">A356/1.1</f>
        <v>6.763636364</v>
      </c>
      <c r="K356" s="119">
        <f t="shared" si="364"/>
        <v>4.4</v>
      </c>
      <c r="L356" s="118">
        <f>'MC sur granulés'!$C$9/1000*15</f>
        <v>4.5</v>
      </c>
      <c r="M356" s="119">
        <f t="shared" si="3"/>
        <v>2.263636364</v>
      </c>
      <c r="N356" s="120">
        <f t="shared" si="4"/>
        <v>0.3346774194</v>
      </c>
      <c r="O356" s="119">
        <f>'MC sur granulés'!$C$10</f>
        <v>2.925</v>
      </c>
      <c r="P356" s="119">
        <f t="shared" si="5"/>
        <v>1.475</v>
      </c>
      <c r="Q356" s="120">
        <f t="shared" si="6"/>
        <v>0.3346774194</v>
      </c>
      <c r="R356" s="121">
        <f>ABS('Prévisionnel Exploitation'!$B$6)/M356*15/1000</f>
        <v>45.43889845</v>
      </c>
      <c r="S356" s="121">
        <f>ABS('Prévisionnel Exploitation'!$B$6)/P356*'MC sur granulés'!$B$2/1000</f>
        <v>45.32687651</v>
      </c>
      <c r="T356" s="121">
        <f>(S356/('MC sur granulés'!$B$2/1000)*K356)/1000</f>
        <v>20.45520581</v>
      </c>
    </row>
    <row r="357" ht="13.5" customHeight="1">
      <c r="A357" s="118">
        <v>7.45000000000008</v>
      </c>
      <c r="B357" s="119">
        <f>ROUND(15*(A357/'MC sur granulés'!$B$3),2)</f>
        <v>4.84</v>
      </c>
      <c r="C357" s="126">
        <f t="shared" si="190"/>
        <v>10.79710145</v>
      </c>
      <c r="D357" s="127">
        <v>17.39</v>
      </c>
      <c r="E357" s="127">
        <v>15.32</v>
      </c>
      <c r="F357" s="127">
        <f t="shared" si="191"/>
        <v>-6.592898551</v>
      </c>
      <c r="G357" s="127">
        <f t="shared" si="192"/>
        <v>-4.522898551</v>
      </c>
      <c r="H357" s="128">
        <f t="shared" si="193"/>
        <v>0.3791201007</v>
      </c>
      <c r="I357" s="128">
        <f t="shared" si="194"/>
        <v>0.2952283649</v>
      </c>
      <c r="J357" s="119">
        <f t="shared" ref="J357:K357" si="365">A357/1.1</f>
        <v>6.772727273</v>
      </c>
      <c r="K357" s="119">
        <f t="shared" si="365"/>
        <v>4.4</v>
      </c>
      <c r="L357" s="118">
        <f>'MC sur granulés'!$C$9/1000*15</f>
        <v>4.5</v>
      </c>
      <c r="M357" s="119">
        <f t="shared" si="3"/>
        <v>2.272727273</v>
      </c>
      <c r="N357" s="120">
        <f t="shared" si="4"/>
        <v>0.3355704698</v>
      </c>
      <c r="O357" s="119">
        <f>'MC sur granulés'!$C$10</f>
        <v>2.925</v>
      </c>
      <c r="P357" s="119">
        <f t="shared" si="5"/>
        <v>1.475</v>
      </c>
      <c r="Q357" s="120">
        <f t="shared" si="6"/>
        <v>0.3355704698</v>
      </c>
      <c r="R357" s="121">
        <f>ABS('Prévisionnel Exploitation'!$B$6)/M357*15/1000</f>
        <v>45.25714286</v>
      </c>
      <c r="S357" s="121">
        <f>ABS('Prévisionnel Exploitation'!$B$6)/P357*'MC sur granulés'!$B$2/1000</f>
        <v>45.32687651</v>
      </c>
      <c r="T357" s="121">
        <f>(S357/('MC sur granulés'!$B$2/1000)*K357)/1000</f>
        <v>20.45520581</v>
      </c>
    </row>
    <row r="358" ht="13.5" customHeight="1">
      <c r="A358" s="118">
        <v>7.46000000000008</v>
      </c>
      <c r="B358" s="119">
        <f>ROUND(15*(A358/'MC sur granulés'!$B$3),2)</f>
        <v>4.85</v>
      </c>
      <c r="C358" s="126">
        <f t="shared" si="190"/>
        <v>10.8115942</v>
      </c>
      <c r="D358" s="127">
        <v>17.39</v>
      </c>
      <c r="E358" s="127">
        <v>15.32</v>
      </c>
      <c r="F358" s="127">
        <f t="shared" si="191"/>
        <v>-6.578405797</v>
      </c>
      <c r="G358" s="127">
        <f t="shared" si="192"/>
        <v>-4.508405797</v>
      </c>
      <c r="H358" s="128">
        <f t="shared" si="193"/>
        <v>0.3782867048</v>
      </c>
      <c r="I358" s="128">
        <f t="shared" si="194"/>
        <v>0.2942823627</v>
      </c>
      <c r="J358" s="119">
        <f t="shared" ref="J358:K358" si="366">A358/1.1</f>
        <v>6.781818182</v>
      </c>
      <c r="K358" s="119">
        <f t="shared" si="366"/>
        <v>4.409090909</v>
      </c>
      <c r="L358" s="118">
        <f>'MC sur granulés'!$C$9/1000*15</f>
        <v>4.5</v>
      </c>
      <c r="M358" s="119">
        <f t="shared" si="3"/>
        <v>2.281818182</v>
      </c>
      <c r="N358" s="120">
        <f t="shared" si="4"/>
        <v>0.336461126</v>
      </c>
      <c r="O358" s="119">
        <f>'MC sur granulés'!$C$10</f>
        <v>2.925</v>
      </c>
      <c r="P358" s="119">
        <f t="shared" si="5"/>
        <v>1.484090909</v>
      </c>
      <c r="Q358" s="120">
        <f t="shared" si="6"/>
        <v>0.336461126</v>
      </c>
      <c r="R358" s="121">
        <f>ABS('Prévisionnel Exploitation'!$B$6)/M358*15/1000</f>
        <v>45.07683552</v>
      </c>
      <c r="S358" s="121">
        <f>ABS('Prévisionnel Exploitation'!$B$6)/P358*'MC sur granulés'!$B$2/1000</f>
        <v>45.04922336</v>
      </c>
      <c r="T358" s="121">
        <f>(S358/('MC sur granulés'!$B$2/1000)*K358)/1000</f>
        <v>20.37190987</v>
      </c>
    </row>
    <row r="359" ht="13.5" customHeight="1">
      <c r="A359" s="118">
        <v>7.47000000000008</v>
      </c>
      <c r="B359" s="119">
        <f>ROUND(15*(A359/'MC sur granulés'!$B$3),2)</f>
        <v>4.86</v>
      </c>
      <c r="C359" s="126">
        <f t="shared" si="190"/>
        <v>10.82608696</v>
      </c>
      <c r="D359" s="127">
        <v>17.39</v>
      </c>
      <c r="E359" s="127">
        <v>15.32</v>
      </c>
      <c r="F359" s="127">
        <f t="shared" si="191"/>
        <v>-6.563913043</v>
      </c>
      <c r="G359" s="127">
        <f t="shared" si="192"/>
        <v>-4.493913043</v>
      </c>
      <c r="H359" s="128">
        <f t="shared" si="193"/>
        <v>0.377453309</v>
      </c>
      <c r="I359" s="128">
        <f t="shared" si="194"/>
        <v>0.2933363605</v>
      </c>
      <c r="J359" s="119">
        <f t="shared" ref="J359:K359" si="367">A359/1.1</f>
        <v>6.790909091</v>
      </c>
      <c r="K359" s="119">
        <f t="shared" si="367"/>
        <v>4.418181818</v>
      </c>
      <c r="L359" s="118">
        <f>'MC sur granulés'!$C$9/1000*15</f>
        <v>4.5</v>
      </c>
      <c r="M359" s="119">
        <f t="shared" si="3"/>
        <v>2.290909091</v>
      </c>
      <c r="N359" s="120">
        <f t="shared" si="4"/>
        <v>0.3373493976</v>
      </c>
      <c r="O359" s="119">
        <f>'MC sur granulés'!$C$10</f>
        <v>2.925</v>
      </c>
      <c r="P359" s="119">
        <f t="shared" si="5"/>
        <v>1.493181818</v>
      </c>
      <c r="Q359" s="120">
        <f t="shared" si="6"/>
        <v>0.3373493976</v>
      </c>
      <c r="R359" s="121">
        <f>ABS('Prévisionnel Exploitation'!$B$6)/M359*15/1000</f>
        <v>44.89795918</v>
      </c>
      <c r="S359" s="121">
        <f>ABS('Prévisionnel Exploitation'!$B$6)/P359*'MC sur granulés'!$B$2/1000</f>
        <v>44.77495108</v>
      </c>
      <c r="T359" s="121">
        <f>(S359/('MC sur granulés'!$B$2/1000)*K359)/1000</f>
        <v>20.28962818</v>
      </c>
    </row>
    <row r="360" ht="13.5" customHeight="1">
      <c r="A360" s="118">
        <v>7.48000000000008</v>
      </c>
      <c r="B360" s="119">
        <f>ROUND(15*(A360/'MC sur granulés'!$B$3),2)</f>
        <v>4.86</v>
      </c>
      <c r="C360" s="126">
        <f t="shared" si="190"/>
        <v>10.84057971</v>
      </c>
      <c r="D360" s="127">
        <v>17.39</v>
      </c>
      <c r="E360" s="127">
        <v>15.32</v>
      </c>
      <c r="F360" s="127">
        <f t="shared" si="191"/>
        <v>-6.54942029</v>
      </c>
      <c r="G360" s="127">
        <f t="shared" si="192"/>
        <v>-4.47942029</v>
      </c>
      <c r="H360" s="128">
        <f t="shared" si="193"/>
        <v>0.3766199132</v>
      </c>
      <c r="I360" s="128">
        <f t="shared" si="194"/>
        <v>0.2923903583</v>
      </c>
      <c r="J360" s="119">
        <f t="shared" ref="J360:K360" si="368">A360/1.1</f>
        <v>6.8</v>
      </c>
      <c r="K360" s="119">
        <f t="shared" si="368"/>
        <v>4.418181818</v>
      </c>
      <c r="L360" s="118">
        <f>'MC sur granulés'!$C$9/1000*15</f>
        <v>4.5</v>
      </c>
      <c r="M360" s="119">
        <f t="shared" si="3"/>
        <v>2.3</v>
      </c>
      <c r="N360" s="120">
        <f t="shared" si="4"/>
        <v>0.3382352941</v>
      </c>
      <c r="O360" s="119">
        <f>'MC sur granulés'!$C$10</f>
        <v>2.925</v>
      </c>
      <c r="P360" s="119">
        <f t="shared" si="5"/>
        <v>1.493181818</v>
      </c>
      <c r="Q360" s="120">
        <f t="shared" si="6"/>
        <v>0.3382352941</v>
      </c>
      <c r="R360" s="121">
        <f>ABS('Prévisionnel Exploitation'!$B$6)/M360*15/1000</f>
        <v>44.72049689</v>
      </c>
      <c r="S360" s="121">
        <f>ABS('Prévisionnel Exploitation'!$B$6)/P360*'MC sur granulés'!$B$2/1000</f>
        <v>44.77495108</v>
      </c>
      <c r="T360" s="121">
        <f>(S360/('MC sur granulés'!$B$2/1000)*K360)/1000</f>
        <v>20.28962818</v>
      </c>
    </row>
    <row r="361" ht="13.5" customHeight="1">
      <c r="A361" s="118">
        <v>7.49000000000008</v>
      </c>
      <c r="B361" s="119">
        <f>ROUND(15*(A361/'MC sur granulés'!$B$3),2)</f>
        <v>4.87</v>
      </c>
      <c r="C361" s="126">
        <f t="shared" si="190"/>
        <v>10.85507246</v>
      </c>
      <c r="D361" s="127">
        <v>17.39</v>
      </c>
      <c r="E361" s="127">
        <v>15.32</v>
      </c>
      <c r="F361" s="127">
        <f t="shared" si="191"/>
        <v>-6.534927536</v>
      </c>
      <c r="G361" s="127">
        <f t="shared" si="192"/>
        <v>-4.464927536</v>
      </c>
      <c r="H361" s="128">
        <f t="shared" si="193"/>
        <v>0.3757865173</v>
      </c>
      <c r="I361" s="128">
        <f t="shared" si="194"/>
        <v>0.2914443562</v>
      </c>
      <c r="J361" s="119">
        <f t="shared" ref="J361:K361" si="369">A361/1.1</f>
        <v>6.809090909</v>
      </c>
      <c r="K361" s="119">
        <f t="shared" si="369"/>
        <v>4.427272727</v>
      </c>
      <c r="L361" s="118">
        <f>'MC sur granulés'!$C$9/1000*15</f>
        <v>4.5</v>
      </c>
      <c r="M361" s="119">
        <f t="shared" si="3"/>
        <v>2.309090909</v>
      </c>
      <c r="N361" s="120">
        <f t="shared" si="4"/>
        <v>0.3391188251</v>
      </c>
      <c r="O361" s="119">
        <f>'MC sur granulés'!$C$10</f>
        <v>2.925</v>
      </c>
      <c r="P361" s="119">
        <f t="shared" si="5"/>
        <v>1.502272727</v>
      </c>
      <c r="Q361" s="120">
        <f t="shared" si="6"/>
        <v>0.3391188251</v>
      </c>
      <c r="R361" s="121">
        <f>ABS('Prévisionnel Exploitation'!$B$6)/M361*15/1000</f>
        <v>44.54443195</v>
      </c>
      <c r="S361" s="121">
        <f>ABS('Prévisionnel Exploitation'!$B$6)/P361*'MC sur granulés'!$B$2/1000</f>
        <v>44.50399827</v>
      </c>
      <c r="T361" s="121">
        <f>(S361/('MC sur granulés'!$B$2/1000)*K361)/1000</f>
        <v>20.20834234</v>
      </c>
    </row>
    <row r="362" ht="13.5" customHeight="1">
      <c r="A362" s="118">
        <v>7.50000000000008</v>
      </c>
      <c r="B362" s="119">
        <f>ROUND(15*(A362/'MC sur granulés'!$B$3),2)</f>
        <v>4.88</v>
      </c>
      <c r="C362" s="126">
        <f t="shared" si="190"/>
        <v>10.86956522</v>
      </c>
      <c r="D362" s="127">
        <v>17.39</v>
      </c>
      <c r="E362" s="127">
        <v>15.32</v>
      </c>
      <c r="F362" s="127">
        <f t="shared" si="191"/>
        <v>-6.520434783</v>
      </c>
      <c r="G362" s="127">
        <f t="shared" si="192"/>
        <v>-4.450434783</v>
      </c>
      <c r="H362" s="128">
        <f t="shared" si="193"/>
        <v>0.3749531215</v>
      </c>
      <c r="I362" s="128">
        <f t="shared" si="194"/>
        <v>0.290498354</v>
      </c>
      <c r="J362" s="119">
        <f t="shared" ref="J362:K362" si="370">A362/1.1</f>
        <v>6.818181818</v>
      </c>
      <c r="K362" s="119">
        <f t="shared" si="370"/>
        <v>4.436363636</v>
      </c>
      <c r="L362" s="118">
        <f>'MC sur granulés'!$C$9/1000*15</f>
        <v>4.5</v>
      </c>
      <c r="M362" s="119">
        <f t="shared" si="3"/>
        <v>2.318181818</v>
      </c>
      <c r="N362" s="120">
        <f t="shared" si="4"/>
        <v>0.34</v>
      </c>
      <c r="O362" s="119">
        <f>'MC sur granulés'!$C$10</f>
        <v>2.925</v>
      </c>
      <c r="P362" s="119">
        <f t="shared" si="5"/>
        <v>1.511363636</v>
      </c>
      <c r="Q362" s="120">
        <f t="shared" si="6"/>
        <v>0.34</v>
      </c>
      <c r="R362" s="121">
        <f>ABS('Prévisionnel Exploitation'!$B$6)/M362*15/1000</f>
        <v>44.3697479</v>
      </c>
      <c r="S362" s="121">
        <f>ABS('Prévisionnel Exploitation'!$B$6)/P362*'MC sur granulés'!$B$2/1000</f>
        <v>44.23630505</v>
      </c>
      <c r="T362" s="121">
        <f>(S362/('MC sur granulés'!$B$2/1000)*K362)/1000</f>
        <v>20.12803437</v>
      </c>
    </row>
    <row r="363" ht="13.5" customHeight="1">
      <c r="A363" s="118">
        <v>7.51000000000008</v>
      </c>
      <c r="B363" s="119">
        <f>ROUND(15*(A363/'MC sur granulés'!$B$3),2)</f>
        <v>4.88</v>
      </c>
      <c r="C363" s="126">
        <f t="shared" si="190"/>
        <v>10.88405797</v>
      </c>
      <c r="D363" s="127">
        <v>17.39</v>
      </c>
      <c r="E363" s="127">
        <v>15.32</v>
      </c>
      <c r="F363" s="127">
        <f t="shared" si="191"/>
        <v>-6.505942029</v>
      </c>
      <c r="G363" s="127">
        <f t="shared" si="192"/>
        <v>-4.435942029</v>
      </c>
      <c r="H363" s="128">
        <f t="shared" si="193"/>
        <v>0.3741197256</v>
      </c>
      <c r="I363" s="128">
        <f t="shared" si="194"/>
        <v>0.2895523518</v>
      </c>
      <c r="J363" s="119">
        <f t="shared" ref="J363:K363" si="371">A363/1.1</f>
        <v>6.827272727</v>
      </c>
      <c r="K363" s="119">
        <f t="shared" si="371"/>
        <v>4.436363636</v>
      </c>
      <c r="L363" s="118">
        <f>'MC sur granulés'!$C$9/1000*15</f>
        <v>4.5</v>
      </c>
      <c r="M363" s="119">
        <f t="shared" si="3"/>
        <v>2.327272727</v>
      </c>
      <c r="N363" s="120">
        <f t="shared" si="4"/>
        <v>0.3408788282</v>
      </c>
      <c r="O363" s="119">
        <f>'MC sur granulés'!$C$10</f>
        <v>2.925</v>
      </c>
      <c r="P363" s="119">
        <f t="shared" si="5"/>
        <v>1.511363636</v>
      </c>
      <c r="Q363" s="120">
        <f t="shared" si="6"/>
        <v>0.3408788282</v>
      </c>
      <c r="R363" s="121">
        <f>ABS('Prévisionnel Exploitation'!$B$6)/M363*15/1000</f>
        <v>44.19642857</v>
      </c>
      <c r="S363" s="121">
        <f>ABS('Prévisionnel Exploitation'!$B$6)/P363*'MC sur granulés'!$B$2/1000</f>
        <v>44.23630505</v>
      </c>
      <c r="T363" s="121">
        <f>(S363/('MC sur granulés'!$B$2/1000)*K363)/1000</f>
        <v>20.12803437</v>
      </c>
    </row>
    <row r="364" ht="13.5" customHeight="1">
      <c r="A364" s="118">
        <v>7.52000000000008</v>
      </c>
      <c r="B364" s="119">
        <f>ROUND(15*(A364/'MC sur granulés'!$B$3),2)</f>
        <v>4.89</v>
      </c>
      <c r="C364" s="126">
        <f t="shared" si="190"/>
        <v>10.89855072</v>
      </c>
      <c r="D364" s="127">
        <v>17.39</v>
      </c>
      <c r="E364" s="127">
        <v>15.32</v>
      </c>
      <c r="F364" s="127">
        <f t="shared" si="191"/>
        <v>-6.491449275</v>
      </c>
      <c r="G364" s="127">
        <f t="shared" si="192"/>
        <v>-4.421449275</v>
      </c>
      <c r="H364" s="128">
        <f t="shared" si="193"/>
        <v>0.3732863298</v>
      </c>
      <c r="I364" s="128">
        <f t="shared" si="194"/>
        <v>0.2886063496</v>
      </c>
      <c r="J364" s="119">
        <f t="shared" ref="J364:K364" si="372">A364/1.1</f>
        <v>6.836363636</v>
      </c>
      <c r="K364" s="119">
        <f t="shared" si="372"/>
        <v>4.445454545</v>
      </c>
      <c r="L364" s="118">
        <f>'MC sur granulés'!$C$9/1000*15</f>
        <v>4.5</v>
      </c>
      <c r="M364" s="119">
        <f t="shared" si="3"/>
        <v>2.336363636</v>
      </c>
      <c r="N364" s="120">
        <f t="shared" si="4"/>
        <v>0.3417553191</v>
      </c>
      <c r="O364" s="119">
        <f>'MC sur granulés'!$C$10</f>
        <v>2.925</v>
      </c>
      <c r="P364" s="119">
        <f t="shared" si="5"/>
        <v>1.520454545</v>
      </c>
      <c r="Q364" s="120">
        <f t="shared" si="6"/>
        <v>0.3417553191</v>
      </c>
      <c r="R364" s="121">
        <f>ABS('Prévisionnel Exploitation'!$B$6)/M364*15/1000</f>
        <v>44.02445803</v>
      </c>
      <c r="S364" s="121">
        <f>ABS('Prévisionnel Exploitation'!$B$6)/P364*'MC sur granulés'!$B$2/1000</f>
        <v>43.97181294</v>
      </c>
      <c r="T364" s="121">
        <f>(S364/('MC sur granulés'!$B$2/1000)*K364)/1000</f>
        <v>20.04868674</v>
      </c>
    </row>
    <row r="365" ht="13.5" customHeight="1">
      <c r="A365" s="118">
        <v>7.53000000000008</v>
      </c>
      <c r="B365" s="119">
        <f>ROUND(15*(A365/'MC sur granulés'!$B$3),2)</f>
        <v>4.89</v>
      </c>
      <c r="C365" s="126">
        <f t="shared" si="190"/>
        <v>10.91304348</v>
      </c>
      <c r="D365" s="127">
        <v>17.39</v>
      </c>
      <c r="E365" s="127">
        <v>15.32</v>
      </c>
      <c r="F365" s="127">
        <f t="shared" si="191"/>
        <v>-6.476956522</v>
      </c>
      <c r="G365" s="127">
        <f t="shared" si="192"/>
        <v>-4.406956522</v>
      </c>
      <c r="H365" s="128">
        <f t="shared" si="193"/>
        <v>0.372452934</v>
      </c>
      <c r="I365" s="128">
        <f t="shared" si="194"/>
        <v>0.2876603474</v>
      </c>
      <c r="J365" s="119">
        <f t="shared" ref="J365:K365" si="373">A365/1.1</f>
        <v>6.845454545</v>
      </c>
      <c r="K365" s="119">
        <f t="shared" si="373"/>
        <v>4.445454545</v>
      </c>
      <c r="L365" s="118">
        <f>'MC sur granulés'!$C$9/1000*15</f>
        <v>4.5</v>
      </c>
      <c r="M365" s="119">
        <f t="shared" si="3"/>
        <v>2.345454545</v>
      </c>
      <c r="N365" s="120">
        <f t="shared" si="4"/>
        <v>0.3426294821</v>
      </c>
      <c r="O365" s="119">
        <f>'MC sur granulés'!$C$10</f>
        <v>2.925</v>
      </c>
      <c r="P365" s="119">
        <f t="shared" si="5"/>
        <v>1.520454545</v>
      </c>
      <c r="Q365" s="120">
        <f t="shared" si="6"/>
        <v>0.3426294821</v>
      </c>
      <c r="R365" s="121">
        <f>ABS('Prévisionnel Exploitation'!$B$6)/M365*15/1000</f>
        <v>43.8538206</v>
      </c>
      <c r="S365" s="121">
        <f>ABS('Prévisionnel Exploitation'!$B$6)/P365*'MC sur granulés'!$B$2/1000</f>
        <v>43.97181294</v>
      </c>
      <c r="T365" s="121">
        <f>(S365/('MC sur granulés'!$B$2/1000)*K365)/1000</f>
        <v>20.04868674</v>
      </c>
    </row>
    <row r="366" ht="13.5" customHeight="1">
      <c r="A366" s="118">
        <v>7.54000000000008</v>
      </c>
      <c r="B366" s="119">
        <f>ROUND(15*(A366/'MC sur granulés'!$B$3),2)</f>
        <v>4.9</v>
      </c>
      <c r="C366" s="126">
        <f t="shared" si="190"/>
        <v>10.92753623</v>
      </c>
      <c r="D366" s="127">
        <v>17.39</v>
      </c>
      <c r="E366" s="127">
        <v>15.32</v>
      </c>
      <c r="F366" s="127">
        <f t="shared" si="191"/>
        <v>-6.462463768</v>
      </c>
      <c r="G366" s="127">
        <f t="shared" si="192"/>
        <v>-4.392463768</v>
      </c>
      <c r="H366" s="128">
        <f t="shared" si="193"/>
        <v>0.3716195381</v>
      </c>
      <c r="I366" s="128">
        <f t="shared" si="194"/>
        <v>0.2867143452</v>
      </c>
      <c r="J366" s="119">
        <f t="shared" ref="J366:K366" si="374">A366/1.1</f>
        <v>6.854545455</v>
      </c>
      <c r="K366" s="119">
        <f t="shared" si="374"/>
        <v>4.454545455</v>
      </c>
      <c r="L366" s="118">
        <f>'MC sur granulés'!$C$9/1000*15</f>
        <v>4.5</v>
      </c>
      <c r="M366" s="119">
        <f t="shared" si="3"/>
        <v>2.354545455</v>
      </c>
      <c r="N366" s="120">
        <f t="shared" si="4"/>
        <v>0.3435013263</v>
      </c>
      <c r="O366" s="119">
        <f>'MC sur granulés'!$C$10</f>
        <v>2.925</v>
      </c>
      <c r="P366" s="119">
        <f t="shared" si="5"/>
        <v>1.529545455</v>
      </c>
      <c r="Q366" s="120">
        <f t="shared" si="6"/>
        <v>0.3435013263</v>
      </c>
      <c r="R366" s="121">
        <f>ABS('Prévisionnel Exploitation'!$B$6)/M366*15/1000</f>
        <v>43.68450083</v>
      </c>
      <c r="S366" s="121">
        <f>ABS('Prévisionnel Exploitation'!$B$6)/P366*'MC sur granulés'!$B$2/1000</f>
        <v>43.71046487</v>
      </c>
      <c r="T366" s="121">
        <f>(S366/('MC sur granulés'!$B$2/1000)*K366)/1000</f>
        <v>19.97028232</v>
      </c>
    </row>
    <row r="367" ht="13.5" customHeight="1">
      <c r="A367" s="118">
        <v>7.55000000000008</v>
      </c>
      <c r="B367" s="119">
        <f>ROUND(15*(A367/'MC sur granulés'!$B$3),2)</f>
        <v>4.91</v>
      </c>
      <c r="C367" s="126">
        <f t="shared" si="190"/>
        <v>10.94202899</v>
      </c>
      <c r="D367" s="127">
        <v>17.39</v>
      </c>
      <c r="E367" s="127">
        <v>15.32</v>
      </c>
      <c r="F367" s="127">
        <f t="shared" si="191"/>
        <v>-6.447971014</v>
      </c>
      <c r="G367" s="127">
        <f t="shared" si="192"/>
        <v>-4.377971014</v>
      </c>
      <c r="H367" s="128">
        <f t="shared" si="193"/>
        <v>0.3707861423</v>
      </c>
      <c r="I367" s="128">
        <f t="shared" si="194"/>
        <v>0.285768343</v>
      </c>
      <c r="J367" s="119">
        <f t="shared" ref="J367:K367" si="375">A367/1.1</f>
        <v>6.863636364</v>
      </c>
      <c r="K367" s="119">
        <f t="shared" si="375"/>
        <v>4.463636364</v>
      </c>
      <c r="L367" s="118">
        <f>'MC sur granulés'!$C$9/1000*15</f>
        <v>4.5</v>
      </c>
      <c r="M367" s="119">
        <f t="shared" si="3"/>
        <v>2.363636364</v>
      </c>
      <c r="N367" s="120">
        <f t="shared" si="4"/>
        <v>0.3443708609</v>
      </c>
      <c r="O367" s="119">
        <f>'MC sur granulés'!$C$10</f>
        <v>2.925</v>
      </c>
      <c r="P367" s="119">
        <f t="shared" si="5"/>
        <v>1.538636364</v>
      </c>
      <c r="Q367" s="120">
        <f t="shared" si="6"/>
        <v>0.3443708609</v>
      </c>
      <c r="R367" s="121">
        <f>ABS('Prévisionnel Exploitation'!$B$6)/M367*15/1000</f>
        <v>43.51648352</v>
      </c>
      <c r="S367" s="121">
        <f>ABS('Prévisionnel Exploitation'!$B$6)/P367*'MC sur granulés'!$B$2/1000</f>
        <v>43.45220511</v>
      </c>
      <c r="T367" s="121">
        <f>(S367/('MC sur granulés'!$B$2/1000)*K367)/1000</f>
        <v>19.89280439</v>
      </c>
    </row>
    <row r="368" ht="13.5" customHeight="1">
      <c r="A368" s="118">
        <v>7.56000000000008</v>
      </c>
      <c r="B368" s="119">
        <f>ROUND(15*(A368/'MC sur granulés'!$B$3),2)</f>
        <v>4.91</v>
      </c>
      <c r="C368" s="126">
        <f t="shared" si="190"/>
        <v>10.95652174</v>
      </c>
      <c r="D368" s="127">
        <v>17.39</v>
      </c>
      <c r="E368" s="127">
        <v>15.32</v>
      </c>
      <c r="F368" s="127">
        <f t="shared" si="191"/>
        <v>-6.433478261</v>
      </c>
      <c r="G368" s="127">
        <f t="shared" si="192"/>
        <v>-4.363478261</v>
      </c>
      <c r="H368" s="128">
        <f t="shared" si="193"/>
        <v>0.3699527465</v>
      </c>
      <c r="I368" s="128">
        <f t="shared" si="194"/>
        <v>0.2848223408</v>
      </c>
      <c r="J368" s="119">
        <f t="shared" ref="J368:K368" si="376">A368/1.1</f>
        <v>6.872727273</v>
      </c>
      <c r="K368" s="119">
        <f t="shared" si="376"/>
        <v>4.463636364</v>
      </c>
      <c r="L368" s="118">
        <f>'MC sur granulés'!$C$9/1000*15</f>
        <v>4.5</v>
      </c>
      <c r="M368" s="119">
        <f t="shared" si="3"/>
        <v>2.372727273</v>
      </c>
      <c r="N368" s="120">
        <f t="shared" si="4"/>
        <v>0.3452380952</v>
      </c>
      <c r="O368" s="119">
        <f>'MC sur granulés'!$C$10</f>
        <v>2.925</v>
      </c>
      <c r="P368" s="119">
        <f t="shared" si="5"/>
        <v>1.538636364</v>
      </c>
      <c r="Q368" s="120">
        <f t="shared" si="6"/>
        <v>0.3452380952</v>
      </c>
      <c r="R368" s="121">
        <f>ABS('Prévisionnel Exploitation'!$B$6)/M368*15/1000</f>
        <v>43.34975369</v>
      </c>
      <c r="S368" s="121">
        <f>ABS('Prévisionnel Exploitation'!$B$6)/P368*'MC sur granulés'!$B$2/1000</f>
        <v>43.45220511</v>
      </c>
      <c r="T368" s="121">
        <f>(S368/('MC sur granulés'!$B$2/1000)*K368)/1000</f>
        <v>19.89280439</v>
      </c>
    </row>
    <row r="369" ht="13.5" customHeight="1">
      <c r="A369" s="118">
        <v>7.57000000000008</v>
      </c>
      <c r="B369" s="119">
        <f>ROUND(15*(A369/'MC sur granulés'!$B$3),2)</f>
        <v>4.92</v>
      </c>
      <c r="C369" s="126">
        <f t="shared" si="190"/>
        <v>10.97101449</v>
      </c>
      <c r="D369" s="127">
        <v>17.39</v>
      </c>
      <c r="E369" s="127">
        <v>15.32</v>
      </c>
      <c r="F369" s="127">
        <f t="shared" si="191"/>
        <v>-6.418985507</v>
      </c>
      <c r="G369" s="127">
        <f t="shared" si="192"/>
        <v>-4.348985507</v>
      </c>
      <c r="H369" s="128">
        <f t="shared" si="193"/>
        <v>0.3691193506</v>
      </c>
      <c r="I369" s="128">
        <f t="shared" si="194"/>
        <v>0.2838763386</v>
      </c>
      <c r="J369" s="119">
        <f t="shared" ref="J369:K369" si="377">A369/1.1</f>
        <v>6.881818182</v>
      </c>
      <c r="K369" s="119">
        <f t="shared" si="377"/>
        <v>4.472727273</v>
      </c>
      <c r="L369" s="118">
        <f>'MC sur granulés'!$C$9/1000*15</f>
        <v>4.5</v>
      </c>
      <c r="M369" s="119">
        <f t="shared" si="3"/>
        <v>2.381818182</v>
      </c>
      <c r="N369" s="120">
        <f t="shared" si="4"/>
        <v>0.3461030383</v>
      </c>
      <c r="O369" s="119">
        <f>'MC sur granulés'!$C$10</f>
        <v>2.925</v>
      </c>
      <c r="P369" s="119">
        <f t="shared" si="5"/>
        <v>1.547727273</v>
      </c>
      <c r="Q369" s="120">
        <f t="shared" si="6"/>
        <v>0.3461030383</v>
      </c>
      <c r="R369" s="121">
        <f>ABS('Prévisionnel Exploitation'!$B$6)/M369*15/1000</f>
        <v>43.18429662</v>
      </c>
      <c r="S369" s="121">
        <f>ABS('Prévisionnel Exploitation'!$B$6)/P369*'MC sur granulés'!$B$2/1000</f>
        <v>43.19697923</v>
      </c>
      <c r="T369" s="121">
        <f>(S369/('MC sur granulés'!$B$2/1000)*K369)/1000</f>
        <v>19.81623663</v>
      </c>
    </row>
    <row r="370" ht="13.5" customHeight="1">
      <c r="A370" s="118">
        <v>7.58000000000008</v>
      </c>
      <c r="B370" s="119">
        <f>ROUND(15*(A370/'MC sur granulés'!$B$3),2)</f>
        <v>4.93</v>
      </c>
      <c r="C370" s="126">
        <f t="shared" si="190"/>
        <v>10.98550725</v>
      </c>
      <c r="D370" s="127">
        <v>17.39</v>
      </c>
      <c r="E370" s="127">
        <v>15.32</v>
      </c>
      <c r="F370" s="127">
        <f t="shared" si="191"/>
        <v>-6.404492754</v>
      </c>
      <c r="G370" s="127">
        <f t="shared" si="192"/>
        <v>-4.334492754</v>
      </c>
      <c r="H370" s="128">
        <f t="shared" si="193"/>
        <v>0.3682859548</v>
      </c>
      <c r="I370" s="128">
        <f t="shared" si="194"/>
        <v>0.2829303364</v>
      </c>
      <c r="J370" s="119">
        <f t="shared" ref="J370:K370" si="378">A370/1.1</f>
        <v>6.890909091</v>
      </c>
      <c r="K370" s="119">
        <f t="shared" si="378"/>
        <v>4.481818182</v>
      </c>
      <c r="L370" s="118">
        <f>'MC sur granulés'!$C$9/1000*15</f>
        <v>4.5</v>
      </c>
      <c r="M370" s="119">
        <f t="shared" si="3"/>
        <v>2.390909091</v>
      </c>
      <c r="N370" s="120">
        <f t="shared" si="4"/>
        <v>0.3469656992</v>
      </c>
      <c r="O370" s="119">
        <f>'MC sur granulés'!$C$10</f>
        <v>2.925</v>
      </c>
      <c r="P370" s="119">
        <f t="shared" si="5"/>
        <v>1.556818182</v>
      </c>
      <c r="Q370" s="120">
        <f t="shared" si="6"/>
        <v>0.3469656992</v>
      </c>
      <c r="R370" s="121">
        <f>ABS('Prévisionnel Exploitation'!$B$6)/M370*15/1000</f>
        <v>43.02009777</v>
      </c>
      <c r="S370" s="121">
        <f>ABS('Prévisionnel Exploitation'!$B$6)/P370*'MC sur granulés'!$B$2/1000</f>
        <v>42.9447341</v>
      </c>
      <c r="T370" s="121">
        <f>(S370/('MC sur granulés'!$B$2/1000)*K370)/1000</f>
        <v>19.74056309</v>
      </c>
    </row>
    <row r="371" ht="13.5" customHeight="1">
      <c r="A371" s="118">
        <v>7.59000000000009</v>
      </c>
      <c r="B371" s="119">
        <f>ROUND(15*(A371/'MC sur granulés'!$B$3),2)</f>
        <v>4.93</v>
      </c>
      <c r="C371" s="126">
        <f t="shared" si="190"/>
        <v>11</v>
      </c>
      <c r="D371" s="127">
        <v>17.39</v>
      </c>
      <c r="E371" s="127">
        <v>15.32</v>
      </c>
      <c r="F371" s="127">
        <f t="shared" si="191"/>
        <v>-6.39</v>
      </c>
      <c r="G371" s="127">
        <f t="shared" si="192"/>
        <v>-4.32</v>
      </c>
      <c r="H371" s="128">
        <f t="shared" si="193"/>
        <v>0.3674525589</v>
      </c>
      <c r="I371" s="128">
        <f t="shared" si="194"/>
        <v>0.2819843342</v>
      </c>
      <c r="J371" s="119">
        <f t="shared" ref="J371:K371" si="379">A371/1.1</f>
        <v>6.9</v>
      </c>
      <c r="K371" s="119">
        <f t="shared" si="379"/>
        <v>4.481818182</v>
      </c>
      <c r="L371" s="118">
        <f>'MC sur granulés'!$C$9/1000*15</f>
        <v>4.5</v>
      </c>
      <c r="M371" s="119">
        <f t="shared" si="3"/>
        <v>2.4</v>
      </c>
      <c r="N371" s="120">
        <f t="shared" si="4"/>
        <v>0.347826087</v>
      </c>
      <c r="O371" s="119">
        <f>'MC sur granulés'!$C$10</f>
        <v>2.925</v>
      </c>
      <c r="P371" s="119">
        <f t="shared" si="5"/>
        <v>1.556818182</v>
      </c>
      <c r="Q371" s="120">
        <f t="shared" si="6"/>
        <v>0.347826087</v>
      </c>
      <c r="R371" s="121">
        <f>ABS('Prévisionnel Exploitation'!$B$6)/M371*15/1000</f>
        <v>42.85714286</v>
      </c>
      <c r="S371" s="121">
        <f>ABS('Prévisionnel Exploitation'!$B$6)/P371*'MC sur granulés'!$B$2/1000</f>
        <v>42.9447341</v>
      </c>
      <c r="T371" s="121">
        <f>(S371/('MC sur granulés'!$B$2/1000)*K371)/1000</f>
        <v>19.74056309</v>
      </c>
    </row>
    <row r="372" ht="13.5" customHeight="1">
      <c r="A372" s="118">
        <v>7.60000000000009</v>
      </c>
      <c r="B372" s="119">
        <f>ROUND(15*(A372/'MC sur granulés'!$B$3),2)</f>
        <v>4.94</v>
      </c>
      <c r="C372" s="126">
        <f t="shared" si="190"/>
        <v>11.01449275</v>
      </c>
      <c r="D372" s="127">
        <v>17.39</v>
      </c>
      <c r="E372" s="127">
        <v>15.32</v>
      </c>
      <c r="F372" s="127">
        <f t="shared" si="191"/>
        <v>-6.375507246</v>
      </c>
      <c r="G372" s="127">
        <f t="shared" si="192"/>
        <v>-4.305507246</v>
      </c>
      <c r="H372" s="128">
        <f t="shared" si="193"/>
        <v>0.3666191631</v>
      </c>
      <c r="I372" s="128">
        <f t="shared" si="194"/>
        <v>0.281038332</v>
      </c>
      <c r="J372" s="119">
        <f t="shared" ref="J372:K372" si="380">A372/1.1</f>
        <v>6.909090909</v>
      </c>
      <c r="K372" s="119">
        <f t="shared" si="380"/>
        <v>4.490909091</v>
      </c>
      <c r="L372" s="118">
        <f>'MC sur granulés'!$C$9/1000*15</f>
        <v>4.5</v>
      </c>
      <c r="M372" s="119">
        <f t="shared" si="3"/>
        <v>2.409090909</v>
      </c>
      <c r="N372" s="120">
        <f t="shared" si="4"/>
        <v>0.3486842105</v>
      </c>
      <c r="O372" s="119">
        <f>'MC sur granulés'!$C$10</f>
        <v>2.925</v>
      </c>
      <c r="P372" s="119">
        <f t="shared" si="5"/>
        <v>1.565909091</v>
      </c>
      <c r="Q372" s="120">
        <f t="shared" si="6"/>
        <v>0.3486842105</v>
      </c>
      <c r="R372" s="121">
        <f>ABS('Prévisionnel Exploitation'!$B$6)/M372*15/1000</f>
        <v>42.69541779</v>
      </c>
      <c r="S372" s="121">
        <f>ABS('Prévisionnel Exploitation'!$B$6)/P372*'MC sur granulés'!$B$2/1000</f>
        <v>42.69541779</v>
      </c>
      <c r="T372" s="121">
        <f>(S372/('MC sur granulés'!$B$2/1000)*K372)/1000</f>
        <v>19.66576819</v>
      </c>
    </row>
    <row r="373" ht="13.5" customHeight="1">
      <c r="A373" s="118">
        <v>7.61000000000009</v>
      </c>
      <c r="B373" s="119">
        <f>ROUND(15*(A373/'MC sur granulés'!$B$3),2)</f>
        <v>4.95</v>
      </c>
      <c r="C373" s="126">
        <f t="shared" si="190"/>
        <v>11.02898551</v>
      </c>
      <c r="D373" s="127">
        <v>17.39</v>
      </c>
      <c r="E373" s="127">
        <v>15.32</v>
      </c>
      <c r="F373" s="127">
        <f t="shared" si="191"/>
        <v>-6.361014493</v>
      </c>
      <c r="G373" s="127">
        <f t="shared" si="192"/>
        <v>-4.291014493</v>
      </c>
      <c r="H373" s="128">
        <f t="shared" si="193"/>
        <v>0.3657857673</v>
      </c>
      <c r="I373" s="128">
        <f t="shared" si="194"/>
        <v>0.2800923298</v>
      </c>
      <c r="J373" s="119">
        <f t="shared" ref="J373:K373" si="381">A373/1.1</f>
        <v>6.918181818</v>
      </c>
      <c r="K373" s="119">
        <f t="shared" si="381"/>
        <v>4.5</v>
      </c>
      <c r="L373" s="118">
        <f>'MC sur granulés'!$C$9/1000*15</f>
        <v>4.5</v>
      </c>
      <c r="M373" s="119">
        <f t="shared" si="3"/>
        <v>2.418181818</v>
      </c>
      <c r="N373" s="120">
        <f t="shared" si="4"/>
        <v>0.3495400788</v>
      </c>
      <c r="O373" s="119">
        <f>'MC sur granulés'!$C$10</f>
        <v>2.925</v>
      </c>
      <c r="P373" s="119">
        <f t="shared" si="5"/>
        <v>1.575</v>
      </c>
      <c r="Q373" s="120">
        <f t="shared" si="6"/>
        <v>0.3495400788</v>
      </c>
      <c r="R373" s="121">
        <f>ABS('Prévisionnel Exploitation'!$B$6)/M373*15/1000</f>
        <v>42.5349087</v>
      </c>
      <c r="S373" s="121">
        <f>ABS('Prévisionnel Exploitation'!$B$6)/P373*'MC sur granulés'!$B$2/1000</f>
        <v>42.44897959</v>
      </c>
      <c r="T373" s="121">
        <f>(S373/('MC sur granulés'!$B$2/1000)*K373)/1000</f>
        <v>19.59183673</v>
      </c>
    </row>
    <row r="374" ht="13.5" customHeight="1">
      <c r="A374" s="118">
        <v>7.62000000000009</v>
      </c>
      <c r="B374" s="119">
        <f>ROUND(15*(A374/'MC sur granulés'!$B$3),2)</f>
        <v>4.95</v>
      </c>
      <c r="C374" s="126">
        <f t="shared" si="190"/>
        <v>11.04347826</v>
      </c>
      <c r="D374" s="127">
        <v>17.39</v>
      </c>
      <c r="E374" s="127">
        <v>15.32</v>
      </c>
      <c r="F374" s="127">
        <f t="shared" si="191"/>
        <v>-6.346521739</v>
      </c>
      <c r="G374" s="127">
        <f t="shared" si="192"/>
        <v>-4.276521739</v>
      </c>
      <c r="H374" s="128">
        <f t="shared" si="193"/>
        <v>0.3649523714</v>
      </c>
      <c r="I374" s="128">
        <f t="shared" si="194"/>
        <v>0.2791463276</v>
      </c>
      <c r="J374" s="119">
        <f t="shared" ref="J374:K374" si="382">A374/1.1</f>
        <v>6.927272727</v>
      </c>
      <c r="K374" s="119">
        <f t="shared" si="382"/>
        <v>4.5</v>
      </c>
      <c r="L374" s="118">
        <f>'MC sur granulés'!$C$9/1000*15</f>
        <v>4.5</v>
      </c>
      <c r="M374" s="119">
        <f t="shared" si="3"/>
        <v>2.427272727</v>
      </c>
      <c r="N374" s="120">
        <f t="shared" si="4"/>
        <v>0.3503937008</v>
      </c>
      <c r="O374" s="119">
        <f>'MC sur granulés'!$C$10</f>
        <v>2.925</v>
      </c>
      <c r="P374" s="119">
        <f t="shared" si="5"/>
        <v>1.575</v>
      </c>
      <c r="Q374" s="120">
        <f t="shared" si="6"/>
        <v>0.3503937008</v>
      </c>
      <c r="R374" s="121">
        <f>ABS('Prévisionnel Exploitation'!$B$6)/M374*15/1000</f>
        <v>42.37560193</v>
      </c>
      <c r="S374" s="121">
        <f>ABS('Prévisionnel Exploitation'!$B$6)/P374*'MC sur granulés'!$B$2/1000</f>
        <v>42.44897959</v>
      </c>
      <c r="T374" s="121">
        <f>(S374/('MC sur granulés'!$B$2/1000)*K374)/1000</f>
        <v>19.59183673</v>
      </c>
    </row>
    <row r="375" ht="13.5" customHeight="1">
      <c r="A375" s="118">
        <v>7.63000000000009</v>
      </c>
      <c r="B375" s="119">
        <f>ROUND(15*(A375/'MC sur granulés'!$B$3),2)</f>
        <v>4.96</v>
      </c>
      <c r="C375" s="126">
        <f t="shared" si="190"/>
        <v>11.05797101</v>
      </c>
      <c r="D375" s="127">
        <v>17.39</v>
      </c>
      <c r="E375" s="127">
        <v>15.32</v>
      </c>
      <c r="F375" s="127">
        <f t="shared" si="191"/>
        <v>-6.332028986</v>
      </c>
      <c r="G375" s="127">
        <f t="shared" si="192"/>
        <v>-4.262028986</v>
      </c>
      <c r="H375" s="128">
        <f t="shared" si="193"/>
        <v>0.3641189756</v>
      </c>
      <c r="I375" s="128">
        <f t="shared" si="194"/>
        <v>0.2782003254</v>
      </c>
      <c r="J375" s="119">
        <f t="shared" ref="J375:K375" si="383">A375/1.1</f>
        <v>6.936363636</v>
      </c>
      <c r="K375" s="119">
        <f t="shared" si="383"/>
        <v>4.509090909</v>
      </c>
      <c r="L375" s="118">
        <f>'MC sur granulés'!$C$9/1000*15</f>
        <v>4.5</v>
      </c>
      <c r="M375" s="119">
        <f t="shared" si="3"/>
        <v>2.436363636</v>
      </c>
      <c r="N375" s="120">
        <f t="shared" si="4"/>
        <v>0.3512450852</v>
      </c>
      <c r="O375" s="119">
        <f>'MC sur granulés'!$C$10</f>
        <v>2.925</v>
      </c>
      <c r="P375" s="119">
        <f t="shared" si="5"/>
        <v>1.584090909</v>
      </c>
      <c r="Q375" s="120">
        <f t="shared" si="6"/>
        <v>0.3512450852</v>
      </c>
      <c r="R375" s="121">
        <f>ABS('Prévisionnel Exploitation'!$B$6)/M375*15/1000</f>
        <v>42.21748401</v>
      </c>
      <c r="S375" s="121">
        <f>ABS('Prévisionnel Exploitation'!$B$6)/P375*'MC sur granulés'!$B$2/1000</f>
        <v>42.20536995</v>
      </c>
      <c r="T375" s="121">
        <f>(S375/('MC sur granulés'!$B$2/1000)*K375)/1000</f>
        <v>19.51875384</v>
      </c>
    </row>
    <row r="376" ht="13.5" customHeight="1">
      <c r="A376" s="118">
        <v>7.64000000000009</v>
      </c>
      <c r="B376" s="119">
        <f>ROUND(15*(A376/'MC sur granulés'!$B$3),2)</f>
        <v>4.97</v>
      </c>
      <c r="C376" s="126">
        <f t="shared" si="190"/>
        <v>11.07246377</v>
      </c>
      <c r="D376" s="127">
        <v>17.39</v>
      </c>
      <c r="E376" s="127">
        <v>15.32</v>
      </c>
      <c r="F376" s="127">
        <f t="shared" si="191"/>
        <v>-6.317536232</v>
      </c>
      <c r="G376" s="127">
        <f t="shared" si="192"/>
        <v>-4.247536232</v>
      </c>
      <c r="H376" s="128">
        <f t="shared" si="193"/>
        <v>0.3632855798</v>
      </c>
      <c r="I376" s="128">
        <f t="shared" si="194"/>
        <v>0.2772543232</v>
      </c>
      <c r="J376" s="119">
        <f t="shared" ref="J376:K376" si="384">A376/1.1</f>
        <v>6.945454545</v>
      </c>
      <c r="K376" s="119">
        <f t="shared" si="384"/>
        <v>4.518181818</v>
      </c>
      <c r="L376" s="118">
        <f>'MC sur granulés'!$C$9/1000*15</f>
        <v>4.5</v>
      </c>
      <c r="M376" s="119">
        <f t="shared" si="3"/>
        <v>2.445454545</v>
      </c>
      <c r="N376" s="120">
        <f t="shared" si="4"/>
        <v>0.3520942408</v>
      </c>
      <c r="O376" s="119">
        <f>'MC sur granulés'!$C$10</f>
        <v>2.925</v>
      </c>
      <c r="P376" s="119">
        <f t="shared" si="5"/>
        <v>1.593181818</v>
      </c>
      <c r="Q376" s="120">
        <f t="shared" si="6"/>
        <v>0.3520942408</v>
      </c>
      <c r="R376" s="121">
        <f>ABS('Prévisionnel Exploitation'!$B$6)/M376*15/1000</f>
        <v>42.06054169</v>
      </c>
      <c r="S376" s="121">
        <f>ABS('Prévisionnel Exploitation'!$B$6)/P376*'MC sur granulés'!$B$2/1000</f>
        <v>41.96454045</v>
      </c>
      <c r="T376" s="121">
        <f>(S376/('MC sur granulés'!$B$2/1000)*K376)/1000</f>
        <v>19.44650499</v>
      </c>
    </row>
    <row r="377" ht="13.5" customHeight="1">
      <c r="A377" s="118">
        <v>7.65000000000009</v>
      </c>
      <c r="B377" s="119">
        <f>ROUND(15*(A377/'MC sur granulés'!$B$3),2)</f>
        <v>4.97</v>
      </c>
      <c r="C377" s="126">
        <f t="shared" si="190"/>
        <v>11.08695652</v>
      </c>
      <c r="D377" s="127">
        <v>17.39</v>
      </c>
      <c r="E377" s="127">
        <v>15.32</v>
      </c>
      <c r="F377" s="127">
        <f t="shared" si="191"/>
        <v>-6.303043478</v>
      </c>
      <c r="G377" s="127">
        <f t="shared" si="192"/>
        <v>-4.233043478</v>
      </c>
      <c r="H377" s="128">
        <f t="shared" si="193"/>
        <v>0.3624521839</v>
      </c>
      <c r="I377" s="128">
        <f t="shared" si="194"/>
        <v>0.276308321</v>
      </c>
      <c r="J377" s="119">
        <f t="shared" ref="J377:K377" si="385">A377/1.1</f>
        <v>6.954545455</v>
      </c>
      <c r="K377" s="119">
        <f t="shared" si="385"/>
        <v>4.518181818</v>
      </c>
      <c r="L377" s="118">
        <f>'MC sur granulés'!$C$9/1000*15</f>
        <v>4.5</v>
      </c>
      <c r="M377" s="119">
        <f t="shared" si="3"/>
        <v>2.454545455</v>
      </c>
      <c r="N377" s="120">
        <f t="shared" si="4"/>
        <v>0.3529411765</v>
      </c>
      <c r="O377" s="119">
        <f>'MC sur granulés'!$C$10</f>
        <v>2.925</v>
      </c>
      <c r="P377" s="119">
        <f t="shared" si="5"/>
        <v>1.593181818</v>
      </c>
      <c r="Q377" s="120">
        <f t="shared" si="6"/>
        <v>0.3529411765</v>
      </c>
      <c r="R377" s="121">
        <f>ABS('Prévisionnel Exploitation'!$B$6)/M377*15/1000</f>
        <v>41.9047619</v>
      </c>
      <c r="S377" s="121">
        <f>ABS('Prévisionnel Exploitation'!$B$6)/P377*'MC sur granulés'!$B$2/1000</f>
        <v>41.96454045</v>
      </c>
      <c r="T377" s="121">
        <f>(S377/('MC sur granulés'!$B$2/1000)*K377)/1000</f>
        <v>19.44650499</v>
      </c>
    </row>
    <row r="378" ht="13.5" customHeight="1">
      <c r="A378" s="118">
        <v>7.66000000000009</v>
      </c>
      <c r="B378" s="119">
        <f>ROUND(15*(A378/'MC sur granulés'!$B$3),2)</f>
        <v>4.98</v>
      </c>
      <c r="C378" s="126">
        <f t="shared" si="190"/>
        <v>11.10144928</v>
      </c>
      <c r="D378" s="127">
        <v>17.39</v>
      </c>
      <c r="E378" s="127">
        <v>15.32</v>
      </c>
      <c r="F378" s="127">
        <f t="shared" si="191"/>
        <v>-6.288550725</v>
      </c>
      <c r="G378" s="127">
        <f t="shared" si="192"/>
        <v>-4.218550725</v>
      </c>
      <c r="H378" s="128">
        <f t="shared" si="193"/>
        <v>0.3616187881</v>
      </c>
      <c r="I378" s="128">
        <f t="shared" si="194"/>
        <v>0.2753623188</v>
      </c>
      <c r="J378" s="119">
        <f t="shared" ref="J378:K378" si="386">A378/1.1</f>
        <v>6.963636364</v>
      </c>
      <c r="K378" s="119">
        <f t="shared" si="386"/>
        <v>4.527272727</v>
      </c>
      <c r="L378" s="118">
        <f>'MC sur granulés'!$C$9/1000*15</f>
        <v>4.5</v>
      </c>
      <c r="M378" s="119">
        <f t="shared" si="3"/>
        <v>2.463636364</v>
      </c>
      <c r="N378" s="120">
        <f t="shared" si="4"/>
        <v>0.3537859008</v>
      </c>
      <c r="O378" s="119">
        <f>'MC sur granulés'!$C$10</f>
        <v>2.925</v>
      </c>
      <c r="P378" s="119">
        <f t="shared" si="5"/>
        <v>1.602272727</v>
      </c>
      <c r="Q378" s="120">
        <f t="shared" si="6"/>
        <v>0.3537859008</v>
      </c>
      <c r="R378" s="121">
        <f>ABS('Prévisionnel Exploitation'!$B$6)/M378*15/1000</f>
        <v>41.75013179</v>
      </c>
      <c r="S378" s="121">
        <f>ABS('Prévisionnel Exploitation'!$B$6)/P378*'MC sur granulés'!$B$2/1000</f>
        <v>41.72644377</v>
      </c>
      <c r="T378" s="121">
        <f>(S378/('MC sur granulés'!$B$2/1000)*K378)/1000</f>
        <v>19.37507599</v>
      </c>
    </row>
    <row r="379" ht="13.5" customHeight="1">
      <c r="A379" s="118">
        <v>7.67000000000009</v>
      </c>
      <c r="B379" s="119">
        <f>ROUND(15*(A379/'MC sur granulés'!$B$3),2)</f>
        <v>4.99</v>
      </c>
      <c r="C379" s="126">
        <f t="shared" si="190"/>
        <v>11.11594203</v>
      </c>
      <c r="D379" s="127">
        <v>17.39</v>
      </c>
      <c r="E379" s="127">
        <v>15.32</v>
      </c>
      <c r="F379" s="127">
        <f t="shared" si="191"/>
        <v>-6.274057971</v>
      </c>
      <c r="G379" s="127">
        <f t="shared" si="192"/>
        <v>-4.204057971</v>
      </c>
      <c r="H379" s="128">
        <f t="shared" si="193"/>
        <v>0.3607853922</v>
      </c>
      <c r="I379" s="128">
        <f t="shared" si="194"/>
        <v>0.2744163166</v>
      </c>
      <c r="J379" s="119">
        <f t="shared" ref="J379:K379" si="387">A379/1.1</f>
        <v>6.972727273</v>
      </c>
      <c r="K379" s="119">
        <f t="shared" si="387"/>
        <v>4.536363636</v>
      </c>
      <c r="L379" s="118">
        <f>'MC sur granulés'!$C$9/1000*15</f>
        <v>4.5</v>
      </c>
      <c r="M379" s="119">
        <f t="shared" si="3"/>
        <v>2.472727273</v>
      </c>
      <c r="N379" s="120">
        <f t="shared" si="4"/>
        <v>0.3546284224</v>
      </c>
      <c r="O379" s="119">
        <f>'MC sur granulés'!$C$10</f>
        <v>2.925</v>
      </c>
      <c r="P379" s="119">
        <f t="shared" si="5"/>
        <v>1.611363636</v>
      </c>
      <c r="Q379" s="120">
        <f t="shared" si="6"/>
        <v>0.3546284224</v>
      </c>
      <c r="R379" s="121">
        <f>ABS('Prévisionnel Exploitation'!$B$6)/M379*15/1000</f>
        <v>41.59663866</v>
      </c>
      <c r="S379" s="121">
        <f>ABS('Prévisionnel Exploitation'!$B$6)/P379*'MC sur granulés'!$B$2/1000</f>
        <v>41.49103365</v>
      </c>
      <c r="T379" s="121">
        <f>(S379/('MC sur granulés'!$B$2/1000)*K379)/1000</f>
        <v>19.30445295</v>
      </c>
    </row>
    <row r="380" ht="13.5" customHeight="1">
      <c r="A380" s="118">
        <v>7.68000000000009</v>
      </c>
      <c r="B380" s="119">
        <f>ROUND(15*(A380/'MC sur granulés'!$B$3),2)</f>
        <v>4.99</v>
      </c>
      <c r="C380" s="126">
        <f t="shared" si="190"/>
        <v>11.13043478</v>
      </c>
      <c r="D380" s="127">
        <v>17.39</v>
      </c>
      <c r="E380" s="127">
        <v>15.32</v>
      </c>
      <c r="F380" s="127">
        <f t="shared" si="191"/>
        <v>-6.259565217</v>
      </c>
      <c r="G380" s="127">
        <f t="shared" si="192"/>
        <v>-4.189565217</v>
      </c>
      <c r="H380" s="128">
        <f t="shared" si="193"/>
        <v>0.3599519964</v>
      </c>
      <c r="I380" s="128">
        <f t="shared" si="194"/>
        <v>0.2734703145</v>
      </c>
      <c r="J380" s="119">
        <f t="shared" ref="J380:K380" si="388">A380/1.1</f>
        <v>6.981818182</v>
      </c>
      <c r="K380" s="119">
        <f t="shared" si="388"/>
        <v>4.536363636</v>
      </c>
      <c r="L380" s="118">
        <f>'MC sur granulés'!$C$9/1000*15</f>
        <v>4.5</v>
      </c>
      <c r="M380" s="119">
        <f t="shared" si="3"/>
        <v>2.481818182</v>
      </c>
      <c r="N380" s="120">
        <f t="shared" si="4"/>
        <v>0.35546875</v>
      </c>
      <c r="O380" s="119">
        <f>'MC sur granulés'!$C$10</f>
        <v>2.925</v>
      </c>
      <c r="P380" s="119">
        <f t="shared" si="5"/>
        <v>1.611363636</v>
      </c>
      <c r="Q380" s="120">
        <f t="shared" si="6"/>
        <v>0.35546875</v>
      </c>
      <c r="R380" s="121">
        <f>ABS('Prévisionnel Exploitation'!$B$6)/M380*15/1000</f>
        <v>41.44427002</v>
      </c>
      <c r="S380" s="121">
        <f>ABS('Prévisionnel Exploitation'!$B$6)/P380*'MC sur granulés'!$B$2/1000</f>
        <v>41.49103365</v>
      </c>
      <c r="T380" s="121">
        <f>(S380/('MC sur granulés'!$B$2/1000)*K380)/1000</f>
        <v>19.30445295</v>
      </c>
    </row>
    <row r="381" ht="13.5" customHeight="1">
      <c r="A381" s="118">
        <v>7.69000000000009</v>
      </c>
      <c r="B381" s="119">
        <f>ROUND(15*(A381/'MC sur granulés'!$B$3),2)</f>
        <v>5</v>
      </c>
      <c r="C381" s="126">
        <f t="shared" si="190"/>
        <v>11.14492754</v>
      </c>
      <c r="D381" s="127">
        <v>17.39</v>
      </c>
      <c r="E381" s="127">
        <v>15.32</v>
      </c>
      <c r="F381" s="127">
        <f t="shared" si="191"/>
        <v>-6.245072464</v>
      </c>
      <c r="G381" s="127">
        <f t="shared" si="192"/>
        <v>-4.175072464</v>
      </c>
      <c r="H381" s="128">
        <f t="shared" si="193"/>
        <v>0.3591186006</v>
      </c>
      <c r="I381" s="128">
        <f t="shared" si="194"/>
        <v>0.2725243123</v>
      </c>
      <c r="J381" s="119">
        <f t="shared" ref="J381:K381" si="389">A381/1.1</f>
        <v>6.990909091</v>
      </c>
      <c r="K381" s="119">
        <f t="shared" si="389"/>
        <v>4.545454545</v>
      </c>
      <c r="L381" s="118">
        <f>'MC sur granulés'!$C$9/1000*15</f>
        <v>4.5</v>
      </c>
      <c r="M381" s="119">
        <f t="shared" si="3"/>
        <v>2.490909091</v>
      </c>
      <c r="N381" s="120">
        <f t="shared" si="4"/>
        <v>0.3563068921</v>
      </c>
      <c r="O381" s="119">
        <f>'MC sur granulés'!$C$10</f>
        <v>2.925</v>
      </c>
      <c r="P381" s="119">
        <f t="shared" si="5"/>
        <v>1.620454545</v>
      </c>
      <c r="Q381" s="120">
        <f t="shared" si="6"/>
        <v>0.3563068921</v>
      </c>
      <c r="R381" s="121">
        <f>ABS('Prévisionnel Exploitation'!$B$6)/M381*15/1000</f>
        <v>41.29301356</v>
      </c>
      <c r="S381" s="121">
        <f>ABS('Prévisionnel Exploitation'!$B$6)/P381*'MC sur granulés'!$B$2/1000</f>
        <v>41.25826488</v>
      </c>
      <c r="T381" s="121">
        <f>(S381/('MC sur granulés'!$B$2/1000)*K381)/1000</f>
        <v>19.23462232</v>
      </c>
    </row>
    <row r="382" ht="13.5" customHeight="1">
      <c r="A382" s="118">
        <v>7.70000000000009</v>
      </c>
      <c r="B382" s="119">
        <f>ROUND(15*(A382/'MC sur granulés'!$B$3),2)</f>
        <v>5.01</v>
      </c>
      <c r="C382" s="126">
        <f t="shared" si="190"/>
        <v>11.15942029</v>
      </c>
      <c r="D382" s="127">
        <v>17.39</v>
      </c>
      <c r="E382" s="127">
        <v>15.32</v>
      </c>
      <c r="F382" s="127">
        <f t="shared" si="191"/>
        <v>-6.23057971</v>
      </c>
      <c r="G382" s="127">
        <f t="shared" si="192"/>
        <v>-4.16057971</v>
      </c>
      <c r="H382" s="128">
        <f t="shared" si="193"/>
        <v>0.3582852047</v>
      </c>
      <c r="I382" s="128">
        <f t="shared" si="194"/>
        <v>0.2715783101</v>
      </c>
      <c r="J382" s="119">
        <f t="shared" ref="J382:K382" si="390">A382/1.1</f>
        <v>7</v>
      </c>
      <c r="K382" s="119">
        <f t="shared" si="390"/>
        <v>4.554545455</v>
      </c>
      <c r="L382" s="118">
        <f>'MC sur granulés'!$C$9/1000*15</f>
        <v>4.5</v>
      </c>
      <c r="M382" s="119">
        <f t="shared" si="3"/>
        <v>2.5</v>
      </c>
      <c r="N382" s="120">
        <f t="shared" si="4"/>
        <v>0.3571428571</v>
      </c>
      <c r="O382" s="119">
        <f>'MC sur granulés'!$C$10</f>
        <v>2.925</v>
      </c>
      <c r="P382" s="119">
        <f t="shared" si="5"/>
        <v>1.629545455</v>
      </c>
      <c r="Q382" s="120">
        <f t="shared" si="6"/>
        <v>0.3571428571</v>
      </c>
      <c r="R382" s="121">
        <f>ABS('Prévisionnel Exploitation'!$B$6)/M382*15/1000</f>
        <v>41.14285714</v>
      </c>
      <c r="S382" s="121">
        <f>ABS('Prévisionnel Exploitation'!$B$6)/P382*'MC sur granulés'!$B$2/1000</f>
        <v>41.02809325</v>
      </c>
      <c r="T382" s="121">
        <f>(S382/('MC sur granulés'!$B$2/1000)*K382)/1000</f>
        <v>19.16557083</v>
      </c>
    </row>
    <row r="383" ht="13.5" customHeight="1">
      <c r="A383" s="118">
        <v>7.71000000000009</v>
      </c>
      <c r="B383" s="119">
        <f>ROUND(15*(A383/'MC sur granulés'!$B$3),2)</f>
        <v>5.01</v>
      </c>
      <c r="C383" s="126">
        <f t="shared" si="190"/>
        <v>11.17391304</v>
      </c>
      <c r="D383" s="127">
        <v>17.39</v>
      </c>
      <c r="E383" s="127">
        <v>15.32</v>
      </c>
      <c r="F383" s="127">
        <f t="shared" si="191"/>
        <v>-6.216086957</v>
      </c>
      <c r="G383" s="127">
        <f t="shared" si="192"/>
        <v>-4.146086957</v>
      </c>
      <c r="H383" s="128">
        <f t="shared" si="193"/>
        <v>0.3574518089</v>
      </c>
      <c r="I383" s="128">
        <f t="shared" si="194"/>
        <v>0.2706323079</v>
      </c>
      <c r="J383" s="119">
        <f t="shared" ref="J383:K383" si="391">A383/1.1</f>
        <v>7.009090909</v>
      </c>
      <c r="K383" s="119">
        <f t="shared" si="391"/>
        <v>4.554545455</v>
      </c>
      <c r="L383" s="118">
        <f>'MC sur granulés'!$C$9/1000*15</f>
        <v>4.5</v>
      </c>
      <c r="M383" s="119">
        <f t="shared" si="3"/>
        <v>2.509090909</v>
      </c>
      <c r="N383" s="120">
        <f t="shared" si="4"/>
        <v>0.3579766537</v>
      </c>
      <c r="O383" s="119">
        <f>'MC sur granulés'!$C$10</f>
        <v>2.925</v>
      </c>
      <c r="P383" s="119">
        <f t="shared" si="5"/>
        <v>1.629545455</v>
      </c>
      <c r="Q383" s="120">
        <f t="shared" si="6"/>
        <v>0.3579766537</v>
      </c>
      <c r="R383" s="121">
        <f>ABS('Prévisionnel Exploitation'!$B$6)/M383*15/1000</f>
        <v>40.99378882</v>
      </c>
      <c r="S383" s="121">
        <f>ABS('Prévisionnel Exploitation'!$B$6)/P383*'MC sur granulés'!$B$2/1000</f>
        <v>41.02809325</v>
      </c>
      <c r="T383" s="121">
        <f>(S383/('MC sur granulés'!$B$2/1000)*K383)/1000</f>
        <v>19.16557083</v>
      </c>
    </row>
    <row r="384" ht="13.5" customHeight="1">
      <c r="A384" s="118">
        <v>7.72000000000009</v>
      </c>
      <c r="B384" s="119">
        <f>ROUND(15*(A384/'MC sur granulés'!$B$3),2)</f>
        <v>5.02</v>
      </c>
      <c r="C384" s="126">
        <f t="shared" si="190"/>
        <v>11.1884058</v>
      </c>
      <c r="D384" s="127">
        <v>17.39</v>
      </c>
      <c r="E384" s="127">
        <v>15.32</v>
      </c>
      <c r="F384" s="127">
        <f t="shared" si="191"/>
        <v>-6.201594203</v>
      </c>
      <c r="G384" s="127">
        <f t="shared" si="192"/>
        <v>-4.131594203</v>
      </c>
      <c r="H384" s="128">
        <f t="shared" si="193"/>
        <v>0.356618413</v>
      </c>
      <c r="I384" s="128">
        <f t="shared" si="194"/>
        <v>0.2696863057</v>
      </c>
      <c r="J384" s="119">
        <f t="shared" ref="J384:K384" si="392">A384/1.1</f>
        <v>7.018181818</v>
      </c>
      <c r="K384" s="119">
        <f t="shared" si="392"/>
        <v>4.563636364</v>
      </c>
      <c r="L384" s="118">
        <f>'MC sur granulés'!$C$9/1000*15</f>
        <v>4.5</v>
      </c>
      <c r="M384" s="119">
        <f t="shared" si="3"/>
        <v>2.518181818</v>
      </c>
      <c r="N384" s="120">
        <f t="shared" si="4"/>
        <v>0.3588082902</v>
      </c>
      <c r="O384" s="119">
        <f>'MC sur granulés'!$C$10</f>
        <v>2.925</v>
      </c>
      <c r="P384" s="119">
        <f t="shared" si="5"/>
        <v>1.638636364</v>
      </c>
      <c r="Q384" s="120">
        <f t="shared" si="6"/>
        <v>0.3588082902</v>
      </c>
      <c r="R384" s="121">
        <f>ABS('Prévisionnel Exploitation'!$B$6)/M384*15/1000</f>
        <v>40.8457968</v>
      </c>
      <c r="S384" s="121">
        <f>ABS('Prévisionnel Exploitation'!$B$6)/P384*'MC sur granulés'!$B$2/1000</f>
        <v>40.80047553</v>
      </c>
      <c r="T384" s="121">
        <f>(S384/('MC sur granulés'!$B$2/1000)*K384)/1000</f>
        <v>19.09728552</v>
      </c>
    </row>
    <row r="385" ht="13.5" customHeight="1">
      <c r="A385" s="118">
        <v>7.73000000000009</v>
      </c>
      <c r="B385" s="119">
        <f>ROUND(15*(A385/'MC sur granulés'!$B$3),2)</f>
        <v>5.02</v>
      </c>
      <c r="C385" s="126">
        <f t="shared" si="190"/>
        <v>11.20289855</v>
      </c>
      <c r="D385" s="127">
        <v>17.39</v>
      </c>
      <c r="E385" s="127">
        <v>15.32</v>
      </c>
      <c r="F385" s="127">
        <f t="shared" si="191"/>
        <v>-6.187101449</v>
      </c>
      <c r="G385" s="127">
        <f t="shared" si="192"/>
        <v>-4.117101449</v>
      </c>
      <c r="H385" s="128">
        <f t="shared" si="193"/>
        <v>0.3557850172</v>
      </c>
      <c r="I385" s="128">
        <f t="shared" si="194"/>
        <v>0.2687403035</v>
      </c>
      <c r="J385" s="119">
        <f t="shared" ref="J385:K385" si="393">A385/1.1</f>
        <v>7.027272727</v>
      </c>
      <c r="K385" s="119">
        <f t="shared" si="393"/>
        <v>4.563636364</v>
      </c>
      <c r="L385" s="118">
        <f>'MC sur granulés'!$C$9/1000*15</f>
        <v>4.5</v>
      </c>
      <c r="M385" s="119">
        <f t="shared" si="3"/>
        <v>2.527272727</v>
      </c>
      <c r="N385" s="120">
        <f t="shared" si="4"/>
        <v>0.3596377749</v>
      </c>
      <c r="O385" s="119">
        <f>'MC sur granulés'!$C$10</f>
        <v>2.925</v>
      </c>
      <c r="P385" s="119">
        <f t="shared" si="5"/>
        <v>1.638636364</v>
      </c>
      <c r="Q385" s="120">
        <f t="shared" si="6"/>
        <v>0.3596377749</v>
      </c>
      <c r="R385" s="121">
        <f>ABS('Prévisionnel Exploitation'!$B$6)/M385*15/1000</f>
        <v>40.69886948</v>
      </c>
      <c r="S385" s="121">
        <f>ABS('Prévisionnel Exploitation'!$B$6)/P385*'MC sur granulés'!$B$2/1000</f>
        <v>40.80047553</v>
      </c>
      <c r="T385" s="121">
        <f>(S385/('MC sur granulés'!$B$2/1000)*K385)/1000</f>
        <v>19.09728552</v>
      </c>
    </row>
    <row r="386" ht="13.5" customHeight="1">
      <c r="A386" s="118">
        <v>7.74000000000009</v>
      </c>
      <c r="B386" s="119">
        <f>ROUND(15*(A386/'MC sur granulés'!$B$3),2)</f>
        <v>5.03</v>
      </c>
      <c r="C386" s="126">
        <f t="shared" si="190"/>
        <v>11.2173913</v>
      </c>
      <c r="D386" s="127">
        <v>17.39</v>
      </c>
      <c r="E386" s="127">
        <v>15.32</v>
      </c>
      <c r="F386" s="127">
        <f t="shared" si="191"/>
        <v>-6.172608696</v>
      </c>
      <c r="G386" s="127">
        <f t="shared" si="192"/>
        <v>-4.102608696</v>
      </c>
      <c r="H386" s="128">
        <f t="shared" si="193"/>
        <v>0.3549516214</v>
      </c>
      <c r="I386" s="128">
        <f t="shared" si="194"/>
        <v>0.2677943013</v>
      </c>
      <c r="J386" s="119">
        <f t="shared" ref="J386:K386" si="394">A386/1.1</f>
        <v>7.036363636</v>
      </c>
      <c r="K386" s="119">
        <f t="shared" si="394"/>
        <v>4.572727273</v>
      </c>
      <c r="L386" s="118">
        <f>'MC sur granulés'!$C$9/1000*15</f>
        <v>4.5</v>
      </c>
      <c r="M386" s="119">
        <f t="shared" si="3"/>
        <v>2.536363636</v>
      </c>
      <c r="N386" s="120">
        <f t="shared" si="4"/>
        <v>0.3604651163</v>
      </c>
      <c r="O386" s="119">
        <f>'MC sur granulés'!$C$10</f>
        <v>2.925</v>
      </c>
      <c r="P386" s="119">
        <f t="shared" si="5"/>
        <v>1.647727273</v>
      </c>
      <c r="Q386" s="120">
        <f t="shared" si="6"/>
        <v>0.3604651163</v>
      </c>
      <c r="R386" s="121">
        <f>ABS('Prévisionnel Exploitation'!$B$6)/M386*15/1000</f>
        <v>40.55299539</v>
      </c>
      <c r="S386" s="121">
        <f>ABS('Prévisionnel Exploitation'!$B$6)/P386*'MC sur granulés'!$B$2/1000</f>
        <v>40.57536946</v>
      </c>
      <c r="T386" s="121">
        <f>(S386/('MC sur granulés'!$B$2/1000)*K386)/1000</f>
        <v>19.02975369</v>
      </c>
    </row>
    <row r="387" ht="13.5" customHeight="1">
      <c r="A387" s="118">
        <v>7.75000000000009</v>
      </c>
      <c r="B387" s="119">
        <f>ROUND(15*(A387/'MC sur granulés'!$B$3),2)</f>
        <v>5.04</v>
      </c>
      <c r="C387" s="126">
        <f t="shared" si="190"/>
        <v>11.23188406</v>
      </c>
      <c r="D387" s="127">
        <v>17.39</v>
      </c>
      <c r="E387" s="127">
        <v>15.32</v>
      </c>
      <c r="F387" s="127">
        <f t="shared" si="191"/>
        <v>-6.158115942</v>
      </c>
      <c r="G387" s="127">
        <f t="shared" si="192"/>
        <v>-4.088115942</v>
      </c>
      <c r="H387" s="128">
        <f t="shared" si="193"/>
        <v>0.3541182255</v>
      </c>
      <c r="I387" s="128">
        <f t="shared" si="194"/>
        <v>0.2668482991</v>
      </c>
      <c r="J387" s="119">
        <f t="shared" ref="J387:K387" si="395">A387/1.1</f>
        <v>7.045454545</v>
      </c>
      <c r="K387" s="119">
        <f t="shared" si="395"/>
        <v>4.581818182</v>
      </c>
      <c r="L387" s="118">
        <f>'MC sur granulés'!$C$9/1000*15</f>
        <v>4.5</v>
      </c>
      <c r="M387" s="119">
        <f t="shared" si="3"/>
        <v>2.545454545</v>
      </c>
      <c r="N387" s="120">
        <f t="shared" si="4"/>
        <v>0.3612903226</v>
      </c>
      <c r="O387" s="119">
        <f>'MC sur granulés'!$C$10</f>
        <v>2.925</v>
      </c>
      <c r="P387" s="119">
        <f t="shared" si="5"/>
        <v>1.656818182</v>
      </c>
      <c r="Q387" s="120">
        <f t="shared" si="6"/>
        <v>0.3612903226</v>
      </c>
      <c r="R387" s="121">
        <f>ABS('Prévisionnel Exploitation'!$B$6)/M387*15/1000</f>
        <v>40.40816327</v>
      </c>
      <c r="S387" s="121">
        <f>ABS('Prévisionnel Exploitation'!$B$6)/P387*'MC sur granulés'!$B$2/1000</f>
        <v>40.35273369</v>
      </c>
      <c r="T387" s="121">
        <f>(S387/('MC sur granulés'!$B$2/1000)*K387)/1000</f>
        <v>18.96296296</v>
      </c>
    </row>
    <row r="388" ht="13.5" customHeight="1">
      <c r="A388" s="118">
        <v>7.76000000000009</v>
      </c>
      <c r="B388" s="119">
        <f>ROUND(15*(A388/'MC sur granulés'!$B$3),2)</f>
        <v>5.04</v>
      </c>
      <c r="C388" s="126">
        <f t="shared" si="190"/>
        <v>11.24637681</v>
      </c>
      <c r="D388" s="127">
        <v>17.39</v>
      </c>
      <c r="E388" s="127">
        <v>15.32</v>
      </c>
      <c r="F388" s="127">
        <f t="shared" si="191"/>
        <v>-6.143623188</v>
      </c>
      <c r="G388" s="127">
        <f t="shared" si="192"/>
        <v>-4.073623188</v>
      </c>
      <c r="H388" s="128">
        <f t="shared" si="193"/>
        <v>0.3532848297</v>
      </c>
      <c r="I388" s="128">
        <f t="shared" si="194"/>
        <v>0.2659022969</v>
      </c>
      <c r="J388" s="119">
        <f t="shared" ref="J388:K388" si="396">A388/1.1</f>
        <v>7.054545455</v>
      </c>
      <c r="K388" s="119">
        <f t="shared" si="396"/>
        <v>4.581818182</v>
      </c>
      <c r="L388" s="118">
        <f>'MC sur granulés'!$C$9/1000*15</f>
        <v>4.5</v>
      </c>
      <c r="M388" s="119">
        <f t="shared" si="3"/>
        <v>2.554545455</v>
      </c>
      <c r="N388" s="120">
        <f t="shared" si="4"/>
        <v>0.3621134021</v>
      </c>
      <c r="O388" s="119">
        <f>'MC sur granulés'!$C$10</f>
        <v>2.925</v>
      </c>
      <c r="P388" s="119">
        <f t="shared" si="5"/>
        <v>1.656818182</v>
      </c>
      <c r="Q388" s="120">
        <f t="shared" si="6"/>
        <v>0.3621134021</v>
      </c>
      <c r="R388" s="121">
        <f>ABS('Prévisionnel Exploitation'!$B$6)/M388*15/1000</f>
        <v>40.26436197</v>
      </c>
      <c r="S388" s="121">
        <f>ABS('Prévisionnel Exploitation'!$B$6)/P388*'MC sur granulés'!$B$2/1000</f>
        <v>40.35273369</v>
      </c>
      <c r="T388" s="121">
        <f>(S388/('MC sur granulés'!$B$2/1000)*K388)/1000</f>
        <v>18.96296296</v>
      </c>
    </row>
    <row r="389" ht="13.5" customHeight="1">
      <c r="A389" s="118">
        <v>7.77000000000009</v>
      </c>
      <c r="B389" s="119">
        <f>ROUND(15*(A389/'MC sur granulés'!$B$3),2)</f>
        <v>5.05</v>
      </c>
      <c r="C389" s="126">
        <f t="shared" si="190"/>
        <v>11.26086957</v>
      </c>
      <c r="D389" s="127">
        <v>17.39</v>
      </c>
      <c r="E389" s="127">
        <v>15.32</v>
      </c>
      <c r="F389" s="127">
        <f t="shared" si="191"/>
        <v>-6.129130435</v>
      </c>
      <c r="G389" s="127">
        <f t="shared" si="192"/>
        <v>-4.059130435</v>
      </c>
      <c r="H389" s="128">
        <f t="shared" si="193"/>
        <v>0.3524514339</v>
      </c>
      <c r="I389" s="128">
        <f t="shared" si="194"/>
        <v>0.2649562947</v>
      </c>
      <c r="J389" s="119">
        <f t="shared" ref="J389:K389" si="397">A389/1.1</f>
        <v>7.063636364</v>
      </c>
      <c r="K389" s="119">
        <f t="shared" si="397"/>
        <v>4.590909091</v>
      </c>
      <c r="L389" s="118">
        <f>'MC sur granulés'!$C$9/1000*15</f>
        <v>4.5</v>
      </c>
      <c r="M389" s="119">
        <f t="shared" si="3"/>
        <v>2.563636364</v>
      </c>
      <c r="N389" s="120">
        <f t="shared" si="4"/>
        <v>0.3629343629</v>
      </c>
      <c r="O389" s="119">
        <f>'MC sur granulés'!$C$10</f>
        <v>2.925</v>
      </c>
      <c r="P389" s="119">
        <f t="shared" si="5"/>
        <v>1.665909091</v>
      </c>
      <c r="Q389" s="120">
        <f t="shared" si="6"/>
        <v>0.3629343629</v>
      </c>
      <c r="R389" s="121">
        <f>ABS('Prévisionnel Exploitation'!$B$6)/M389*15/1000</f>
        <v>40.12158055</v>
      </c>
      <c r="S389" s="121">
        <f>ABS('Prévisionnel Exploitation'!$B$6)/P389*'MC sur granulés'!$B$2/1000</f>
        <v>40.13252777</v>
      </c>
      <c r="T389" s="121">
        <f>(S389/('MC sur granulés'!$B$2/1000)*K389)/1000</f>
        <v>18.89690119</v>
      </c>
    </row>
    <row r="390" ht="13.5" customHeight="1">
      <c r="A390" s="118">
        <v>7.78000000000009</v>
      </c>
      <c r="B390" s="119">
        <f>ROUND(15*(A390/'MC sur granulés'!$B$3),2)</f>
        <v>5.06</v>
      </c>
      <c r="C390" s="126">
        <f t="shared" si="190"/>
        <v>11.27536232</v>
      </c>
      <c r="D390" s="127">
        <v>17.39</v>
      </c>
      <c r="E390" s="127">
        <v>15.32</v>
      </c>
      <c r="F390" s="127">
        <f t="shared" si="191"/>
        <v>-6.114637681</v>
      </c>
      <c r="G390" s="127">
        <f t="shared" si="192"/>
        <v>-4.044637681</v>
      </c>
      <c r="H390" s="128">
        <f t="shared" si="193"/>
        <v>0.351618038</v>
      </c>
      <c r="I390" s="128">
        <f t="shared" si="194"/>
        <v>0.2640102925</v>
      </c>
      <c r="J390" s="119">
        <f t="shared" ref="J390:K390" si="398">A390/1.1</f>
        <v>7.072727273</v>
      </c>
      <c r="K390" s="119">
        <f t="shared" si="398"/>
        <v>4.6</v>
      </c>
      <c r="L390" s="118">
        <f>'MC sur granulés'!$C$9/1000*15</f>
        <v>4.5</v>
      </c>
      <c r="M390" s="119">
        <f t="shared" si="3"/>
        <v>2.572727273</v>
      </c>
      <c r="N390" s="120">
        <f t="shared" si="4"/>
        <v>0.3637532134</v>
      </c>
      <c r="O390" s="119">
        <f>'MC sur granulés'!$C$10</f>
        <v>2.925</v>
      </c>
      <c r="P390" s="119">
        <f t="shared" si="5"/>
        <v>1.675</v>
      </c>
      <c r="Q390" s="120">
        <f t="shared" si="6"/>
        <v>0.3637532134</v>
      </c>
      <c r="R390" s="121">
        <f>ABS('Prévisionnel Exploitation'!$B$6)/M390*15/1000</f>
        <v>39.97980818</v>
      </c>
      <c r="S390" s="121">
        <f>ABS('Prévisionnel Exploitation'!$B$6)/P390*'MC sur granulés'!$B$2/1000</f>
        <v>39.91471215</v>
      </c>
      <c r="T390" s="121">
        <f>(S390/('MC sur granulés'!$B$2/1000)*K390)/1000</f>
        <v>18.8315565</v>
      </c>
    </row>
    <row r="391" ht="13.5" customHeight="1">
      <c r="A391" s="118">
        <v>7.79000000000009</v>
      </c>
      <c r="B391" s="119">
        <f>ROUND(15*(A391/'MC sur granulés'!$B$3),2)</f>
        <v>5.06</v>
      </c>
      <c r="C391" s="126">
        <f t="shared" si="190"/>
        <v>11.28985507</v>
      </c>
      <c r="D391" s="127">
        <v>17.39</v>
      </c>
      <c r="E391" s="127">
        <v>15.32</v>
      </c>
      <c r="F391" s="127">
        <f t="shared" si="191"/>
        <v>-6.100144928</v>
      </c>
      <c r="G391" s="127">
        <f t="shared" si="192"/>
        <v>-4.030144928</v>
      </c>
      <c r="H391" s="128">
        <f t="shared" si="193"/>
        <v>0.3507846422</v>
      </c>
      <c r="I391" s="128">
        <f t="shared" si="194"/>
        <v>0.2630642903</v>
      </c>
      <c r="J391" s="119">
        <f t="shared" ref="J391:K391" si="399">A391/1.1</f>
        <v>7.081818182</v>
      </c>
      <c r="K391" s="119">
        <f t="shared" si="399"/>
        <v>4.6</v>
      </c>
      <c r="L391" s="118">
        <f>'MC sur granulés'!$C$9/1000*15</f>
        <v>4.5</v>
      </c>
      <c r="M391" s="119">
        <f t="shared" si="3"/>
        <v>2.581818182</v>
      </c>
      <c r="N391" s="120">
        <f t="shared" si="4"/>
        <v>0.3645699615</v>
      </c>
      <c r="O391" s="119">
        <f>'MC sur granulés'!$C$10</f>
        <v>2.925</v>
      </c>
      <c r="P391" s="119">
        <f t="shared" si="5"/>
        <v>1.675</v>
      </c>
      <c r="Q391" s="120">
        <f t="shared" si="6"/>
        <v>0.3645699615</v>
      </c>
      <c r="R391" s="121">
        <f>ABS('Prévisionnel Exploitation'!$B$6)/M391*15/1000</f>
        <v>39.83903421</v>
      </c>
      <c r="S391" s="121">
        <f>ABS('Prévisionnel Exploitation'!$B$6)/P391*'MC sur granulés'!$B$2/1000</f>
        <v>39.91471215</v>
      </c>
      <c r="T391" s="121">
        <f>(S391/('MC sur granulés'!$B$2/1000)*K391)/1000</f>
        <v>18.8315565</v>
      </c>
    </row>
    <row r="392" ht="13.5" customHeight="1">
      <c r="A392" s="118">
        <v>7.80000000000009</v>
      </c>
      <c r="B392" s="119">
        <f>ROUND(15*(A392/'MC sur granulés'!$B$3),2)</f>
        <v>5.07</v>
      </c>
      <c r="C392" s="126">
        <f t="shared" si="190"/>
        <v>11.30434783</v>
      </c>
      <c r="D392" s="127">
        <v>17.39</v>
      </c>
      <c r="E392" s="127">
        <v>15.32</v>
      </c>
      <c r="F392" s="127">
        <f t="shared" si="191"/>
        <v>-6.085652174</v>
      </c>
      <c r="G392" s="127">
        <f t="shared" si="192"/>
        <v>-4.015652174</v>
      </c>
      <c r="H392" s="128">
        <f t="shared" si="193"/>
        <v>0.3499512463</v>
      </c>
      <c r="I392" s="128">
        <f t="shared" si="194"/>
        <v>0.2621182881</v>
      </c>
      <c r="J392" s="119">
        <f t="shared" ref="J392:K392" si="400">A392/1.1</f>
        <v>7.090909091</v>
      </c>
      <c r="K392" s="119">
        <f t="shared" si="400"/>
        <v>4.609090909</v>
      </c>
      <c r="L392" s="118">
        <f>'MC sur granulés'!$C$9/1000*15</f>
        <v>4.5</v>
      </c>
      <c r="M392" s="119">
        <f t="shared" si="3"/>
        <v>2.590909091</v>
      </c>
      <c r="N392" s="120">
        <f t="shared" si="4"/>
        <v>0.3653846154</v>
      </c>
      <c r="O392" s="119">
        <f>'MC sur granulés'!$C$10</f>
        <v>2.925</v>
      </c>
      <c r="P392" s="119">
        <f t="shared" si="5"/>
        <v>1.684090909</v>
      </c>
      <c r="Q392" s="120">
        <f t="shared" si="6"/>
        <v>0.3653846154</v>
      </c>
      <c r="R392" s="121">
        <f>ABS('Prévisionnel Exploitation'!$B$6)/M392*15/1000</f>
        <v>39.69924812</v>
      </c>
      <c r="S392" s="121">
        <f>ABS('Prévisionnel Exploitation'!$B$6)/P392*'MC sur granulés'!$B$2/1000</f>
        <v>39.69924812</v>
      </c>
      <c r="T392" s="121">
        <f>(S392/('MC sur granulés'!$B$2/1000)*K392)/1000</f>
        <v>18.76691729</v>
      </c>
    </row>
    <row r="393" ht="13.5" customHeight="1">
      <c r="A393" s="118">
        <v>7.81000000000009</v>
      </c>
      <c r="B393" s="119">
        <f>ROUND(15*(A393/'MC sur granulés'!$B$3),2)</f>
        <v>5.08</v>
      </c>
      <c r="C393" s="126">
        <f t="shared" si="190"/>
        <v>11.31884058</v>
      </c>
      <c r="D393" s="127">
        <v>17.39</v>
      </c>
      <c r="E393" s="127">
        <v>15.32</v>
      </c>
      <c r="F393" s="127">
        <f t="shared" si="191"/>
        <v>-6.07115942</v>
      </c>
      <c r="G393" s="127">
        <f t="shared" si="192"/>
        <v>-4.00115942</v>
      </c>
      <c r="H393" s="128">
        <f t="shared" si="193"/>
        <v>0.3491178505</v>
      </c>
      <c r="I393" s="128">
        <f t="shared" si="194"/>
        <v>0.2611722859</v>
      </c>
      <c r="J393" s="119">
        <f t="shared" ref="J393:K393" si="401">A393/1.1</f>
        <v>7.1</v>
      </c>
      <c r="K393" s="119">
        <f t="shared" si="401"/>
        <v>4.618181818</v>
      </c>
      <c r="L393" s="118">
        <f>'MC sur granulés'!$C$9/1000*15</f>
        <v>4.5</v>
      </c>
      <c r="M393" s="119">
        <f t="shared" si="3"/>
        <v>2.6</v>
      </c>
      <c r="N393" s="120">
        <f t="shared" si="4"/>
        <v>0.3661971831</v>
      </c>
      <c r="O393" s="119">
        <f>'MC sur granulés'!$C$10</f>
        <v>2.925</v>
      </c>
      <c r="P393" s="119">
        <f t="shared" si="5"/>
        <v>1.693181818</v>
      </c>
      <c r="Q393" s="120">
        <f t="shared" si="6"/>
        <v>0.3661971831</v>
      </c>
      <c r="R393" s="121">
        <f>ABS('Prévisionnel Exploitation'!$B$6)/M393*15/1000</f>
        <v>39.56043956</v>
      </c>
      <c r="S393" s="121">
        <f>ABS('Prévisionnel Exploitation'!$B$6)/P393*'MC sur granulés'!$B$2/1000</f>
        <v>39.48609779</v>
      </c>
      <c r="T393" s="121">
        <f>(S393/('MC sur granulés'!$B$2/1000)*K393)/1000</f>
        <v>18.7029722</v>
      </c>
    </row>
    <row r="394" ht="13.5" customHeight="1">
      <c r="A394" s="118">
        <v>7.82000000000009</v>
      </c>
      <c r="B394" s="119">
        <f>ROUND(15*(A394/'MC sur granulés'!$B$3),2)</f>
        <v>5.08</v>
      </c>
      <c r="C394" s="126">
        <f t="shared" si="190"/>
        <v>11.33333333</v>
      </c>
      <c r="D394" s="127">
        <v>17.39</v>
      </c>
      <c r="E394" s="127">
        <v>15.32</v>
      </c>
      <c r="F394" s="127">
        <f t="shared" si="191"/>
        <v>-6.056666667</v>
      </c>
      <c r="G394" s="127">
        <f t="shared" si="192"/>
        <v>-3.986666667</v>
      </c>
      <c r="H394" s="128">
        <f t="shared" si="193"/>
        <v>0.3482844547</v>
      </c>
      <c r="I394" s="128">
        <f t="shared" si="194"/>
        <v>0.2602262837</v>
      </c>
      <c r="J394" s="119">
        <f t="shared" ref="J394:K394" si="402">A394/1.1</f>
        <v>7.109090909</v>
      </c>
      <c r="K394" s="119">
        <f t="shared" si="402"/>
        <v>4.618181818</v>
      </c>
      <c r="L394" s="118">
        <f>'MC sur granulés'!$C$9/1000*15</f>
        <v>4.5</v>
      </c>
      <c r="M394" s="119">
        <f t="shared" si="3"/>
        <v>2.609090909</v>
      </c>
      <c r="N394" s="120">
        <f t="shared" si="4"/>
        <v>0.3670076726</v>
      </c>
      <c r="O394" s="119">
        <f>'MC sur granulés'!$C$10</f>
        <v>2.925</v>
      </c>
      <c r="P394" s="119">
        <f t="shared" si="5"/>
        <v>1.693181818</v>
      </c>
      <c r="Q394" s="120">
        <f t="shared" si="6"/>
        <v>0.3670076726</v>
      </c>
      <c r="R394" s="121">
        <f>ABS('Prévisionnel Exploitation'!$B$6)/M394*15/1000</f>
        <v>39.42259831</v>
      </c>
      <c r="S394" s="121">
        <f>ABS('Prévisionnel Exploitation'!$B$6)/P394*'MC sur granulés'!$B$2/1000</f>
        <v>39.48609779</v>
      </c>
      <c r="T394" s="121">
        <f>(S394/('MC sur granulés'!$B$2/1000)*K394)/1000</f>
        <v>18.7029722</v>
      </c>
    </row>
    <row r="395" ht="13.5" customHeight="1">
      <c r="A395" s="118">
        <v>7.83000000000009</v>
      </c>
      <c r="B395" s="119">
        <f>ROUND(15*(A395/'MC sur granulés'!$B$3),2)</f>
        <v>5.09</v>
      </c>
      <c r="C395" s="126">
        <f t="shared" si="190"/>
        <v>11.34782609</v>
      </c>
      <c r="D395" s="127">
        <v>17.39</v>
      </c>
      <c r="E395" s="127">
        <v>15.32</v>
      </c>
      <c r="F395" s="127">
        <f t="shared" si="191"/>
        <v>-6.042173913</v>
      </c>
      <c r="G395" s="127">
        <f t="shared" si="192"/>
        <v>-3.972173913</v>
      </c>
      <c r="H395" s="128">
        <f t="shared" si="193"/>
        <v>0.3474510588</v>
      </c>
      <c r="I395" s="128">
        <f t="shared" si="194"/>
        <v>0.2592802815</v>
      </c>
      <c r="J395" s="119">
        <f t="shared" ref="J395:K395" si="403">A395/1.1</f>
        <v>7.118181818</v>
      </c>
      <c r="K395" s="119">
        <f t="shared" si="403"/>
        <v>4.627272727</v>
      </c>
      <c r="L395" s="118">
        <f>'MC sur granulés'!$C$9/1000*15</f>
        <v>4.5</v>
      </c>
      <c r="M395" s="119">
        <f t="shared" si="3"/>
        <v>2.618181818</v>
      </c>
      <c r="N395" s="120">
        <f t="shared" si="4"/>
        <v>0.367816092</v>
      </c>
      <c r="O395" s="119">
        <f>'MC sur granulés'!$C$10</f>
        <v>2.925</v>
      </c>
      <c r="P395" s="119">
        <f t="shared" si="5"/>
        <v>1.702272727</v>
      </c>
      <c r="Q395" s="120">
        <f t="shared" si="6"/>
        <v>0.367816092</v>
      </c>
      <c r="R395" s="121">
        <f>ABS('Prévisionnel Exploitation'!$B$6)/M395*15/1000</f>
        <v>39.28571429</v>
      </c>
      <c r="S395" s="121">
        <f>ABS('Prévisionnel Exploitation'!$B$6)/P395*'MC sur granulés'!$B$2/1000</f>
        <v>39.27522411</v>
      </c>
      <c r="T395" s="121">
        <f>(S395/('MC sur granulés'!$B$2/1000)*K395)/1000</f>
        <v>18.63971009</v>
      </c>
    </row>
    <row r="396" ht="13.5" customHeight="1">
      <c r="A396" s="118">
        <v>7.84000000000009</v>
      </c>
      <c r="B396" s="119">
        <f>ROUND(15*(A396/'MC sur granulés'!$B$3),2)</f>
        <v>5.1</v>
      </c>
      <c r="C396" s="126">
        <f t="shared" si="190"/>
        <v>11.36231884</v>
      </c>
      <c r="D396" s="127">
        <v>17.39</v>
      </c>
      <c r="E396" s="127">
        <v>15.32</v>
      </c>
      <c r="F396" s="127">
        <f t="shared" si="191"/>
        <v>-6.027681159</v>
      </c>
      <c r="G396" s="127">
        <f t="shared" si="192"/>
        <v>-3.957681159</v>
      </c>
      <c r="H396" s="128">
        <f t="shared" si="193"/>
        <v>0.346617663</v>
      </c>
      <c r="I396" s="128">
        <f t="shared" si="194"/>
        <v>0.2583342793</v>
      </c>
      <c r="J396" s="119">
        <f t="shared" ref="J396:K396" si="404">A396/1.1</f>
        <v>7.127272727</v>
      </c>
      <c r="K396" s="119">
        <f t="shared" si="404"/>
        <v>4.636363636</v>
      </c>
      <c r="L396" s="118">
        <f>'MC sur granulés'!$C$9/1000*15</f>
        <v>4.5</v>
      </c>
      <c r="M396" s="119">
        <f t="shared" si="3"/>
        <v>2.627272727</v>
      </c>
      <c r="N396" s="120">
        <f t="shared" si="4"/>
        <v>0.368622449</v>
      </c>
      <c r="O396" s="119">
        <f>'MC sur granulés'!$C$10</f>
        <v>2.925</v>
      </c>
      <c r="P396" s="119">
        <f t="shared" si="5"/>
        <v>1.711363636</v>
      </c>
      <c r="Q396" s="120">
        <f t="shared" si="6"/>
        <v>0.368622449</v>
      </c>
      <c r="R396" s="121">
        <f>ABS('Prévisionnel Exploitation'!$B$6)/M396*15/1000</f>
        <v>39.14977756</v>
      </c>
      <c r="S396" s="121">
        <f>ABS('Prévisionnel Exploitation'!$B$6)/P396*'MC sur granulés'!$B$2/1000</f>
        <v>39.06659078</v>
      </c>
      <c r="T396" s="121">
        <f>(S396/('MC sur granulés'!$B$2/1000)*K396)/1000</f>
        <v>18.57712009</v>
      </c>
    </row>
    <row r="397" ht="13.5" customHeight="1">
      <c r="A397" s="118">
        <v>7.85000000000009</v>
      </c>
      <c r="B397" s="119">
        <f>ROUND(15*(A397/'MC sur granulés'!$B$3),2)</f>
        <v>5.1</v>
      </c>
      <c r="C397" s="126">
        <f t="shared" si="190"/>
        <v>11.37681159</v>
      </c>
      <c r="D397" s="127">
        <v>17.39</v>
      </c>
      <c r="E397" s="127">
        <v>15.32</v>
      </c>
      <c r="F397" s="127">
        <f t="shared" si="191"/>
        <v>-6.013188406</v>
      </c>
      <c r="G397" s="127">
        <f t="shared" si="192"/>
        <v>-3.943188406</v>
      </c>
      <c r="H397" s="128">
        <f t="shared" si="193"/>
        <v>0.3457842672</v>
      </c>
      <c r="I397" s="128">
        <f t="shared" si="194"/>
        <v>0.2573882771</v>
      </c>
      <c r="J397" s="119">
        <f t="shared" ref="J397:K397" si="405">A397/1.1</f>
        <v>7.136363636</v>
      </c>
      <c r="K397" s="119">
        <f t="shared" si="405"/>
        <v>4.636363636</v>
      </c>
      <c r="L397" s="118">
        <f>'MC sur granulés'!$C$9/1000*15</f>
        <v>4.5</v>
      </c>
      <c r="M397" s="119">
        <f t="shared" si="3"/>
        <v>2.636363636</v>
      </c>
      <c r="N397" s="120">
        <f t="shared" si="4"/>
        <v>0.3694267516</v>
      </c>
      <c r="O397" s="119">
        <f>'MC sur granulés'!$C$10</f>
        <v>2.925</v>
      </c>
      <c r="P397" s="119">
        <f t="shared" si="5"/>
        <v>1.711363636</v>
      </c>
      <c r="Q397" s="120">
        <f t="shared" si="6"/>
        <v>0.3694267516</v>
      </c>
      <c r="R397" s="121">
        <f>ABS('Prévisionnel Exploitation'!$B$6)/M397*15/1000</f>
        <v>39.01477833</v>
      </c>
      <c r="S397" s="121">
        <f>ABS('Prévisionnel Exploitation'!$B$6)/P397*'MC sur granulés'!$B$2/1000</f>
        <v>39.06659078</v>
      </c>
      <c r="T397" s="121">
        <f>(S397/('MC sur granulés'!$B$2/1000)*K397)/1000</f>
        <v>18.57712009</v>
      </c>
    </row>
    <row r="398" ht="13.5" customHeight="1">
      <c r="A398" s="118">
        <v>7.86000000000009</v>
      </c>
      <c r="B398" s="119">
        <f>ROUND(15*(A398/'MC sur granulés'!$B$3),2)</f>
        <v>5.11</v>
      </c>
      <c r="C398" s="126">
        <f t="shared" si="190"/>
        <v>11.39130435</v>
      </c>
      <c r="D398" s="127">
        <v>17.39</v>
      </c>
      <c r="E398" s="127">
        <v>15.32</v>
      </c>
      <c r="F398" s="127">
        <f t="shared" si="191"/>
        <v>-5.998695652</v>
      </c>
      <c r="G398" s="127">
        <f t="shared" si="192"/>
        <v>-3.928695652</v>
      </c>
      <c r="H398" s="128">
        <f t="shared" si="193"/>
        <v>0.3449508713</v>
      </c>
      <c r="I398" s="128">
        <f t="shared" si="194"/>
        <v>0.2564422749</v>
      </c>
      <c r="J398" s="119">
        <f t="shared" ref="J398:K398" si="406">A398/1.1</f>
        <v>7.145454545</v>
      </c>
      <c r="K398" s="119">
        <f t="shared" si="406"/>
        <v>4.645454545</v>
      </c>
      <c r="L398" s="118">
        <f>'MC sur granulés'!$C$9/1000*15</f>
        <v>4.5</v>
      </c>
      <c r="M398" s="119">
        <f t="shared" si="3"/>
        <v>2.645454545</v>
      </c>
      <c r="N398" s="120">
        <f t="shared" si="4"/>
        <v>0.3702290076</v>
      </c>
      <c r="O398" s="119">
        <f>'MC sur granulés'!$C$10</f>
        <v>2.925</v>
      </c>
      <c r="P398" s="119">
        <f t="shared" si="5"/>
        <v>1.720454545</v>
      </c>
      <c r="Q398" s="120">
        <f t="shared" si="6"/>
        <v>0.3702290076</v>
      </c>
      <c r="R398" s="121">
        <f>ABS('Prévisionnel Exploitation'!$B$6)/M398*15/1000</f>
        <v>38.88070692</v>
      </c>
      <c r="S398" s="121">
        <f>ABS('Prévisionnel Exploitation'!$B$6)/P398*'MC sur granulés'!$B$2/1000</f>
        <v>38.86016229</v>
      </c>
      <c r="T398" s="121">
        <f>(S398/('MC sur granulés'!$B$2/1000)*K398)/1000</f>
        <v>18.51519155</v>
      </c>
    </row>
    <row r="399" ht="13.5" customHeight="1">
      <c r="A399" s="118">
        <v>7.87000000000009</v>
      </c>
      <c r="B399" s="119">
        <f>ROUND(15*(A399/'MC sur granulés'!$B$3),2)</f>
        <v>5.12</v>
      </c>
      <c r="C399" s="126">
        <f t="shared" si="190"/>
        <v>11.4057971</v>
      </c>
      <c r="D399" s="127">
        <v>17.39</v>
      </c>
      <c r="E399" s="127">
        <v>15.32</v>
      </c>
      <c r="F399" s="127">
        <f t="shared" si="191"/>
        <v>-5.984202899</v>
      </c>
      <c r="G399" s="127">
        <f t="shared" si="192"/>
        <v>-3.914202899</v>
      </c>
      <c r="H399" s="128">
        <f t="shared" si="193"/>
        <v>0.3441174755</v>
      </c>
      <c r="I399" s="128">
        <f t="shared" si="194"/>
        <v>0.2554962728</v>
      </c>
      <c r="J399" s="119">
        <f t="shared" ref="J399:K399" si="407">A399/1.1</f>
        <v>7.154545455</v>
      </c>
      <c r="K399" s="119">
        <f t="shared" si="407"/>
        <v>4.654545455</v>
      </c>
      <c r="L399" s="118">
        <f>'MC sur granulés'!$C$9/1000*15</f>
        <v>4.5</v>
      </c>
      <c r="M399" s="119">
        <f t="shared" si="3"/>
        <v>2.654545455</v>
      </c>
      <c r="N399" s="120">
        <f t="shared" si="4"/>
        <v>0.3710292249</v>
      </c>
      <c r="O399" s="119">
        <f>'MC sur granulés'!$C$10</f>
        <v>2.925</v>
      </c>
      <c r="P399" s="119">
        <f t="shared" si="5"/>
        <v>1.729545455</v>
      </c>
      <c r="Q399" s="120">
        <f t="shared" si="6"/>
        <v>0.3710292249</v>
      </c>
      <c r="R399" s="121">
        <f>ABS('Prévisionnel Exploitation'!$B$6)/M399*15/1000</f>
        <v>38.74755382</v>
      </c>
      <c r="S399" s="121">
        <f>ABS('Prévisionnel Exploitation'!$B$6)/P399*'MC sur granulés'!$B$2/1000</f>
        <v>38.65590389</v>
      </c>
      <c r="T399" s="121">
        <f>(S399/('MC sur granulés'!$B$2/1000)*K399)/1000</f>
        <v>18.45391402</v>
      </c>
    </row>
    <row r="400" ht="13.5" customHeight="1">
      <c r="A400" s="118">
        <v>7.88000000000009</v>
      </c>
      <c r="B400" s="119">
        <f>ROUND(15*(A400/'MC sur granulés'!$B$3),2)</f>
        <v>5.12</v>
      </c>
      <c r="C400" s="126">
        <f t="shared" si="190"/>
        <v>11.42028986</v>
      </c>
      <c r="D400" s="127">
        <v>17.39</v>
      </c>
      <c r="E400" s="127">
        <v>15.32</v>
      </c>
      <c r="F400" s="127">
        <f t="shared" si="191"/>
        <v>-5.969710145</v>
      </c>
      <c r="G400" s="127">
        <f t="shared" si="192"/>
        <v>-3.899710145</v>
      </c>
      <c r="H400" s="128">
        <f t="shared" si="193"/>
        <v>0.3432840796</v>
      </c>
      <c r="I400" s="128">
        <f t="shared" si="194"/>
        <v>0.2545502706</v>
      </c>
      <c r="J400" s="119">
        <f t="shared" ref="J400:K400" si="408">A400/1.1</f>
        <v>7.163636364</v>
      </c>
      <c r="K400" s="119">
        <f t="shared" si="408"/>
        <v>4.654545455</v>
      </c>
      <c r="L400" s="118">
        <f>'MC sur granulés'!$C$9/1000*15</f>
        <v>4.5</v>
      </c>
      <c r="M400" s="119">
        <f t="shared" si="3"/>
        <v>2.663636364</v>
      </c>
      <c r="N400" s="120">
        <f t="shared" si="4"/>
        <v>0.3718274112</v>
      </c>
      <c r="O400" s="119">
        <f>'MC sur granulés'!$C$10</f>
        <v>2.925</v>
      </c>
      <c r="P400" s="119">
        <f t="shared" si="5"/>
        <v>1.729545455</v>
      </c>
      <c r="Q400" s="120">
        <f t="shared" si="6"/>
        <v>0.3718274112</v>
      </c>
      <c r="R400" s="121">
        <f>ABS('Prévisionnel Exploitation'!$B$6)/M400*15/1000</f>
        <v>38.61530961</v>
      </c>
      <c r="S400" s="121">
        <f>ABS('Prévisionnel Exploitation'!$B$6)/P400*'MC sur granulés'!$B$2/1000</f>
        <v>38.65590389</v>
      </c>
      <c r="T400" s="121">
        <f>(S400/('MC sur granulés'!$B$2/1000)*K400)/1000</f>
        <v>18.45391402</v>
      </c>
    </row>
    <row r="401" ht="13.5" customHeight="1">
      <c r="A401" s="118">
        <v>7.89000000000009</v>
      </c>
      <c r="B401" s="119">
        <f>ROUND(15*(A401/'MC sur granulés'!$B$3),2)</f>
        <v>5.13</v>
      </c>
      <c r="C401" s="126">
        <f t="shared" si="190"/>
        <v>11.43478261</v>
      </c>
      <c r="D401" s="127">
        <v>17.39</v>
      </c>
      <c r="E401" s="127">
        <v>15.32</v>
      </c>
      <c r="F401" s="127">
        <f t="shared" si="191"/>
        <v>-5.955217391</v>
      </c>
      <c r="G401" s="127">
        <f t="shared" si="192"/>
        <v>-3.885217391</v>
      </c>
      <c r="H401" s="128">
        <f t="shared" si="193"/>
        <v>0.3424506838</v>
      </c>
      <c r="I401" s="128">
        <f t="shared" si="194"/>
        <v>0.2536042684</v>
      </c>
      <c r="J401" s="119">
        <f t="shared" ref="J401:K401" si="409">A401/1.1</f>
        <v>7.172727273</v>
      </c>
      <c r="K401" s="119">
        <f t="shared" si="409"/>
        <v>4.663636364</v>
      </c>
      <c r="L401" s="118">
        <f>'MC sur granulés'!$C$9/1000*15</f>
        <v>4.5</v>
      </c>
      <c r="M401" s="119">
        <f t="shared" si="3"/>
        <v>2.672727273</v>
      </c>
      <c r="N401" s="120">
        <f t="shared" si="4"/>
        <v>0.3726235741</v>
      </c>
      <c r="O401" s="119">
        <f>'MC sur granulés'!$C$10</f>
        <v>2.925</v>
      </c>
      <c r="P401" s="119">
        <f t="shared" si="5"/>
        <v>1.738636364</v>
      </c>
      <c r="Q401" s="120">
        <f t="shared" si="6"/>
        <v>0.3726235741</v>
      </c>
      <c r="R401" s="121">
        <f>ABS('Prévisionnel Exploitation'!$B$6)/M401*15/1000</f>
        <v>38.48396501</v>
      </c>
      <c r="S401" s="121">
        <f>ABS('Prévisionnel Exploitation'!$B$6)/P401*'MC sur granulés'!$B$2/1000</f>
        <v>38.45378151</v>
      </c>
      <c r="T401" s="121">
        <f>(S401/('MC sur granulés'!$B$2/1000)*K401)/1000</f>
        <v>18.39327731</v>
      </c>
    </row>
    <row r="402" ht="13.5" customHeight="1">
      <c r="A402" s="118">
        <v>7.90000000000009</v>
      </c>
      <c r="B402" s="119">
        <f>ROUND(15*(A402/'MC sur granulés'!$B$3),2)</f>
        <v>5.14</v>
      </c>
      <c r="C402" s="126">
        <f t="shared" si="190"/>
        <v>11.44927536</v>
      </c>
      <c r="D402" s="127">
        <v>17.39</v>
      </c>
      <c r="E402" s="127">
        <v>15.32</v>
      </c>
      <c r="F402" s="127">
        <f t="shared" si="191"/>
        <v>-5.940724638</v>
      </c>
      <c r="G402" s="127">
        <f t="shared" si="192"/>
        <v>-3.870724638</v>
      </c>
      <c r="H402" s="128">
        <f t="shared" si="193"/>
        <v>0.341617288</v>
      </c>
      <c r="I402" s="128">
        <f t="shared" si="194"/>
        <v>0.2526582662</v>
      </c>
      <c r="J402" s="119">
        <f t="shared" ref="J402:K402" si="410">A402/1.1</f>
        <v>7.181818182</v>
      </c>
      <c r="K402" s="119">
        <f t="shared" si="410"/>
        <v>4.672727273</v>
      </c>
      <c r="L402" s="118">
        <f>'MC sur granulés'!$C$9/1000*15</f>
        <v>4.5</v>
      </c>
      <c r="M402" s="119">
        <f t="shared" si="3"/>
        <v>2.681818182</v>
      </c>
      <c r="N402" s="120">
        <f t="shared" si="4"/>
        <v>0.3734177215</v>
      </c>
      <c r="O402" s="119">
        <f>'MC sur granulés'!$C$10</f>
        <v>2.925</v>
      </c>
      <c r="P402" s="119">
        <f t="shared" si="5"/>
        <v>1.747727273</v>
      </c>
      <c r="Q402" s="120">
        <f t="shared" si="6"/>
        <v>0.3734177215</v>
      </c>
      <c r="R402" s="121">
        <f>ABS('Prévisionnel Exploitation'!$B$6)/M402*15/1000</f>
        <v>38.3535109</v>
      </c>
      <c r="S402" s="121">
        <f>ABS('Prévisionnel Exploitation'!$B$6)/P402*'MC sur granulés'!$B$2/1000</f>
        <v>38.25376184</v>
      </c>
      <c r="T402" s="121">
        <f>(S402/('MC sur granulés'!$B$2/1000)*K402)/1000</f>
        <v>18.33327141</v>
      </c>
    </row>
    <row r="403" ht="13.5" customHeight="1">
      <c r="A403" s="118">
        <v>7.91000000000009</v>
      </c>
      <c r="B403" s="119">
        <f>ROUND(15*(A403/'MC sur granulés'!$B$3),2)</f>
        <v>5.14</v>
      </c>
      <c r="C403" s="126">
        <f t="shared" si="190"/>
        <v>11.46376812</v>
      </c>
      <c r="D403" s="127">
        <v>17.39</v>
      </c>
      <c r="E403" s="127">
        <v>15.32</v>
      </c>
      <c r="F403" s="127">
        <f t="shared" si="191"/>
        <v>-5.926231884</v>
      </c>
      <c r="G403" s="127">
        <f t="shared" si="192"/>
        <v>-3.856231884</v>
      </c>
      <c r="H403" s="128">
        <f t="shared" si="193"/>
        <v>0.3407838921</v>
      </c>
      <c r="I403" s="128">
        <f t="shared" si="194"/>
        <v>0.251712264</v>
      </c>
      <c r="J403" s="119">
        <f t="shared" ref="J403:K403" si="411">A403/1.1</f>
        <v>7.190909091</v>
      </c>
      <c r="K403" s="119">
        <f t="shared" si="411"/>
        <v>4.672727273</v>
      </c>
      <c r="L403" s="118">
        <f>'MC sur granulés'!$C$9/1000*15</f>
        <v>4.5</v>
      </c>
      <c r="M403" s="119">
        <f t="shared" si="3"/>
        <v>2.690909091</v>
      </c>
      <c r="N403" s="120">
        <f t="shared" si="4"/>
        <v>0.3742098609</v>
      </c>
      <c r="O403" s="119">
        <f>'MC sur granulés'!$C$10</f>
        <v>2.925</v>
      </c>
      <c r="P403" s="119">
        <f t="shared" si="5"/>
        <v>1.747727273</v>
      </c>
      <c r="Q403" s="120">
        <f t="shared" si="6"/>
        <v>0.3742098609</v>
      </c>
      <c r="R403" s="121">
        <f>ABS('Prévisionnel Exploitation'!$B$6)/M403*15/1000</f>
        <v>38.22393822</v>
      </c>
      <c r="S403" s="121">
        <f>ABS('Prévisionnel Exploitation'!$B$6)/P403*'MC sur granulés'!$B$2/1000</f>
        <v>38.25376184</v>
      </c>
      <c r="T403" s="121">
        <f>(S403/('MC sur granulés'!$B$2/1000)*K403)/1000</f>
        <v>18.33327141</v>
      </c>
    </row>
    <row r="404" ht="13.5" customHeight="1">
      <c r="A404" s="118">
        <v>7.92000000000009</v>
      </c>
      <c r="B404" s="119">
        <f>ROUND(15*(A404/'MC sur granulés'!$B$3),2)</f>
        <v>5.15</v>
      </c>
      <c r="C404" s="126">
        <f t="shared" si="190"/>
        <v>11.47826087</v>
      </c>
      <c r="D404" s="127">
        <v>17.39</v>
      </c>
      <c r="E404" s="127">
        <v>15.32</v>
      </c>
      <c r="F404" s="127">
        <f t="shared" si="191"/>
        <v>-5.91173913</v>
      </c>
      <c r="G404" s="127">
        <f t="shared" si="192"/>
        <v>-3.84173913</v>
      </c>
      <c r="H404" s="128">
        <f t="shared" si="193"/>
        <v>0.3399504963</v>
      </c>
      <c r="I404" s="128">
        <f t="shared" si="194"/>
        <v>0.2507662618</v>
      </c>
      <c r="J404" s="119">
        <f t="shared" ref="J404:K404" si="412">A404/1.1</f>
        <v>7.2</v>
      </c>
      <c r="K404" s="119">
        <f t="shared" si="412"/>
        <v>4.681818182</v>
      </c>
      <c r="L404" s="118">
        <f>'MC sur granulés'!$C$9/1000*15</f>
        <v>4.5</v>
      </c>
      <c r="M404" s="119">
        <f t="shared" si="3"/>
        <v>2.7</v>
      </c>
      <c r="N404" s="120">
        <f t="shared" si="4"/>
        <v>0.375</v>
      </c>
      <c r="O404" s="119">
        <f>'MC sur granulés'!$C$10</f>
        <v>2.925</v>
      </c>
      <c r="P404" s="119">
        <f t="shared" si="5"/>
        <v>1.756818182</v>
      </c>
      <c r="Q404" s="120">
        <f t="shared" si="6"/>
        <v>0.375</v>
      </c>
      <c r="R404" s="121">
        <f>ABS('Prévisionnel Exploitation'!$B$6)/M404*15/1000</f>
        <v>38.0952381</v>
      </c>
      <c r="S404" s="121">
        <f>ABS('Prévisionnel Exploitation'!$B$6)/P404*'MC sur granulés'!$B$2/1000</f>
        <v>38.05581223</v>
      </c>
      <c r="T404" s="121">
        <f>(S404/('MC sur granulés'!$B$2/1000)*K404)/1000</f>
        <v>18.27388653</v>
      </c>
    </row>
    <row r="405" ht="13.5" customHeight="1">
      <c r="A405" s="118">
        <v>7.93000000000009</v>
      </c>
      <c r="B405" s="119">
        <f>ROUND(15*(A405/'MC sur granulés'!$B$3),2)</f>
        <v>5.15</v>
      </c>
      <c r="C405" s="126">
        <f t="shared" si="190"/>
        <v>11.49275362</v>
      </c>
      <c r="D405" s="127">
        <v>17.39</v>
      </c>
      <c r="E405" s="127">
        <v>15.32</v>
      </c>
      <c r="F405" s="127">
        <f t="shared" si="191"/>
        <v>-5.897246377</v>
      </c>
      <c r="G405" s="127">
        <f t="shared" si="192"/>
        <v>-3.827246377</v>
      </c>
      <c r="H405" s="128">
        <f t="shared" si="193"/>
        <v>0.3391171004</v>
      </c>
      <c r="I405" s="128">
        <f t="shared" si="194"/>
        <v>0.2498202596</v>
      </c>
      <c r="J405" s="119">
        <f t="shared" ref="J405:K405" si="413">A405/1.1</f>
        <v>7.209090909</v>
      </c>
      <c r="K405" s="119">
        <f t="shared" si="413"/>
        <v>4.681818182</v>
      </c>
      <c r="L405" s="118">
        <f>'MC sur granulés'!$C$9/1000*15</f>
        <v>4.5</v>
      </c>
      <c r="M405" s="119">
        <f t="shared" si="3"/>
        <v>2.709090909</v>
      </c>
      <c r="N405" s="120">
        <f t="shared" si="4"/>
        <v>0.3757881463</v>
      </c>
      <c r="O405" s="119">
        <f>'MC sur granulés'!$C$10</f>
        <v>2.925</v>
      </c>
      <c r="P405" s="119">
        <f t="shared" si="5"/>
        <v>1.756818182</v>
      </c>
      <c r="Q405" s="120">
        <f t="shared" si="6"/>
        <v>0.3757881463</v>
      </c>
      <c r="R405" s="121">
        <f>ABS('Prévisionnel Exploitation'!$B$6)/M405*15/1000</f>
        <v>37.96740173</v>
      </c>
      <c r="S405" s="121">
        <f>ABS('Prévisionnel Exploitation'!$B$6)/P405*'MC sur granulés'!$B$2/1000</f>
        <v>38.05581223</v>
      </c>
      <c r="T405" s="121">
        <f>(S405/('MC sur granulés'!$B$2/1000)*K405)/1000</f>
        <v>18.27388653</v>
      </c>
    </row>
    <row r="406" ht="13.5" customHeight="1">
      <c r="A406" s="118">
        <v>7.94000000000009</v>
      </c>
      <c r="B406" s="119">
        <f>ROUND(15*(A406/'MC sur granulés'!$B$3),2)</f>
        <v>5.16</v>
      </c>
      <c r="C406" s="126">
        <f t="shared" si="190"/>
        <v>11.50724638</v>
      </c>
      <c r="D406" s="127">
        <v>17.39</v>
      </c>
      <c r="E406" s="127">
        <v>15.32</v>
      </c>
      <c r="F406" s="127">
        <f t="shared" si="191"/>
        <v>-5.882753623</v>
      </c>
      <c r="G406" s="127">
        <f t="shared" si="192"/>
        <v>-3.812753623</v>
      </c>
      <c r="H406" s="128">
        <f t="shared" si="193"/>
        <v>0.3382837046</v>
      </c>
      <c r="I406" s="128">
        <f t="shared" si="194"/>
        <v>0.2488742574</v>
      </c>
      <c r="J406" s="119">
        <f t="shared" ref="J406:K406" si="414">A406/1.1</f>
        <v>7.218181818</v>
      </c>
      <c r="K406" s="119">
        <f t="shared" si="414"/>
        <v>4.690909091</v>
      </c>
      <c r="L406" s="118">
        <f>'MC sur granulés'!$C$9/1000*15</f>
        <v>4.5</v>
      </c>
      <c r="M406" s="119">
        <f t="shared" si="3"/>
        <v>2.718181818</v>
      </c>
      <c r="N406" s="120">
        <f t="shared" si="4"/>
        <v>0.3765743073</v>
      </c>
      <c r="O406" s="119">
        <f>'MC sur granulés'!$C$10</f>
        <v>2.925</v>
      </c>
      <c r="P406" s="119">
        <f t="shared" si="5"/>
        <v>1.765909091</v>
      </c>
      <c r="Q406" s="120">
        <f t="shared" si="6"/>
        <v>0.3765743073</v>
      </c>
      <c r="R406" s="121">
        <f>ABS('Prévisionnel Exploitation'!$B$6)/M406*15/1000</f>
        <v>37.84042045</v>
      </c>
      <c r="S406" s="121">
        <f>ABS('Prévisionnel Exploitation'!$B$6)/P406*'MC sur granulés'!$B$2/1000</f>
        <v>37.85990072</v>
      </c>
      <c r="T406" s="121">
        <f>(S406/('MC sur granulés'!$B$2/1000)*K406)/1000</f>
        <v>18.21511307</v>
      </c>
    </row>
    <row r="407" ht="13.5" customHeight="1">
      <c r="A407" s="118">
        <v>7.95000000000009</v>
      </c>
      <c r="B407" s="119">
        <f>ROUND(15*(A407/'MC sur granulés'!$B$3),2)</f>
        <v>5.17</v>
      </c>
      <c r="C407" s="126">
        <f t="shared" si="190"/>
        <v>11.52173913</v>
      </c>
      <c r="D407" s="127">
        <v>17.39</v>
      </c>
      <c r="E407" s="127">
        <v>15.32</v>
      </c>
      <c r="F407" s="127">
        <f t="shared" si="191"/>
        <v>-5.86826087</v>
      </c>
      <c r="G407" s="127">
        <f t="shared" si="192"/>
        <v>-3.79826087</v>
      </c>
      <c r="H407" s="128">
        <f t="shared" si="193"/>
        <v>0.3374503088</v>
      </c>
      <c r="I407" s="128">
        <f t="shared" si="194"/>
        <v>0.2479282552</v>
      </c>
      <c r="J407" s="119">
        <f t="shared" ref="J407:K407" si="415">A407/1.1</f>
        <v>7.227272727</v>
      </c>
      <c r="K407" s="119">
        <f t="shared" si="415"/>
        <v>4.7</v>
      </c>
      <c r="L407" s="118">
        <f>'MC sur granulés'!$C$9/1000*15</f>
        <v>4.5</v>
      </c>
      <c r="M407" s="119">
        <f t="shared" si="3"/>
        <v>2.727272727</v>
      </c>
      <c r="N407" s="120">
        <f t="shared" si="4"/>
        <v>0.3773584906</v>
      </c>
      <c r="O407" s="119">
        <f>'MC sur granulés'!$C$10</f>
        <v>2.925</v>
      </c>
      <c r="P407" s="119">
        <f t="shared" si="5"/>
        <v>1.775</v>
      </c>
      <c r="Q407" s="120">
        <f t="shared" si="6"/>
        <v>0.3773584906</v>
      </c>
      <c r="R407" s="121">
        <f>ABS('Prévisionnel Exploitation'!$B$6)/M407*15/1000</f>
        <v>37.71428571</v>
      </c>
      <c r="S407" s="121">
        <f>ABS('Prévisionnel Exploitation'!$B$6)/P407*'MC sur granulés'!$B$2/1000</f>
        <v>37.66599598</v>
      </c>
      <c r="T407" s="121">
        <f>(S407/('MC sur granulés'!$B$2/1000)*K407)/1000</f>
        <v>18.15694165</v>
      </c>
    </row>
    <row r="408" ht="13.5" customHeight="1">
      <c r="A408" s="118">
        <v>7.96000000000009</v>
      </c>
      <c r="B408" s="119">
        <f>ROUND(15*(A408/'MC sur granulés'!$B$3),2)</f>
        <v>5.17</v>
      </c>
      <c r="C408" s="126">
        <f t="shared" si="190"/>
        <v>11.53623188</v>
      </c>
      <c r="D408" s="127">
        <v>17.39</v>
      </c>
      <c r="E408" s="127">
        <v>15.32</v>
      </c>
      <c r="F408" s="127">
        <f t="shared" si="191"/>
        <v>-5.853768116</v>
      </c>
      <c r="G408" s="127">
        <f t="shared" si="192"/>
        <v>-3.783768116</v>
      </c>
      <c r="H408" s="128">
        <f t="shared" si="193"/>
        <v>0.3366169129</v>
      </c>
      <c r="I408" s="128">
        <f t="shared" si="194"/>
        <v>0.246982253</v>
      </c>
      <c r="J408" s="119">
        <f t="shared" ref="J408:K408" si="416">A408/1.1</f>
        <v>7.236363636</v>
      </c>
      <c r="K408" s="119">
        <f t="shared" si="416"/>
        <v>4.7</v>
      </c>
      <c r="L408" s="118">
        <f>'MC sur granulés'!$C$9/1000*15</f>
        <v>4.5</v>
      </c>
      <c r="M408" s="119">
        <f t="shared" si="3"/>
        <v>2.736363636</v>
      </c>
      <c r="N408" s="120">
        <f t="shared" si="4"/>
        <v>0.3781407035</v>
      </c>
      <c r="O408" s="119">
        <f>'MC sur granulés'!$C$10</f>
        <v>2.925</v>
      </c>
      <c r="P408" s="119">
        <f t="shared" si="5"/>
        <v>1.775</v>
      </c>
      <c r="Q408" s="120">
        <f t="shared" si="6"/>
        <v>0.3781407035</v>
      </c>
      <c r="R408" s="121">
        <f>ABS('Prévisionnel Exploitation'!$B$6)/M408*15/1000</f>
        <v>37.58898908</v>
      </c>
      <c r="S408" s="121">
        <f>ABS('Prévisionnel Exploitation'!$B$6)/P408*'MC sur granulés'!$B$2/1000</f>
        <v>37.66599598</v>
      </c>
      <c r="T408" s="121">
        <f>(S408/('MC sur granulés'!$B$2/1000)*K408)/1000</f>
        <v>18.15694165</v>
      </c>
    </row>
    <row r="409" ht="13.5" customHeight="1">
      <c r="A409" s="118">
        <v>7.97000000000009</v>
      </c>
      <c r="B409" s="119">
        <f>ROUND(15*(A409/'MC sur granulés'!$B$3),2)</f>
        <v>5.18</v>
      </c>
      <c r="C409" s="126">
        <f t="shared" si="190"/>
        <v>11.55072464</v>
      </c>
      <c r="D409" s="127">
        <v>17.39</v>
      </c>
      <c r="E409" s="127">
        <v>15.32</v>
      </c>
      <c r="F409" s="127">
        <f t="shared" si="191"/>
        <v>-5.839275362</v>
      </c>
      <c r="G409" s="127">
        <f t="shared" si="192"/>
        <v>-3.769275362</v>
      </c>
      <c r="H409" s="128">
        <f t="shared" si="193"/>
        <v>0.3357835171</v>
      </c>
      <c r="I409" s="128">
        <f t="shared" si="194"/>
        <v>0.2460362508</v>
      </c>
      <c r="J409" s="119">
        <f t="shared" ref="J409:K409" si="417">A409/1.1</f>
        <v>7.245454545</v>
      </c>
      <c r="K409" s="119">
        <f t="shared" si="417"/>
        <v>4.709090909</v>
      </c>
      <c r="L409" s="118">
        <f>'MC sur granulés'!$C$9/1000*15</f>
        <v>4.5</v>
      </c>
      <c r="M409" s="119">
        <f t="shared" si="3"/>
        <v>2.745454545</v>
      </c>
      <c r="N409" s="120">
        <f t="shared" si="4"/>
        <v>0.3789209536</v>
      </c>
      <c r="O409" s="119">
        <f>'MC sur granulés'!$C$10</f>
        <v>2.925</v>
      </c>
      <c r="P409" s="119">
        <f t="shared" si="5"/>
        <v>1.784090909</v>
      </c>
      <c r="Q409" s="120">
        <f t="shared" si="6"/>
        <v>0.3789209536</v>
      </c>
      <c r="R409" s="121">
        <f>ABS('Prévisionnel Exploitation'!$B$6)/M409*15/1000</f>
        <v>37.46452223</v>
      </c>
      <c r="S409" s="121">
        <f>ABS('Prévisionnel Exploitation'!$B$6)/P409*'MC sur granulés'!$B$2/1000</f>
        <v>37.47406733</v>
      </c>
      <c r="T409" s="121">
        <f>(S409/('MC sur granulés'!$B$2/1000)*K409)/1000</f>
        <v>18.09936306</v>
      </c>
    </row>
    <row r="410" ht="13.5" customHeight="1">
      <c r="A410" s="118">
        <v>7.98000000000009</v>
      </c>
      <c r="B410" s="119">
        <f>ROUND(15*(A410/'MC sur granulés'!$B$3),2)</f>
        <v>5.19</v>
      </c>
      <c r="C410" s="126">
        <f t="shared" si="190"/>
        <v>11.56521739</v>
      </c>
      <c r="D410" s="127">
        <v>17.39</v>
      </c>
      <c r="E410" s="127">
        <v>15.32</v>
      </c>
      <c r="F410" s="127">
        <f t="shared" si="191"/>
        <v>-5.824782609</v>
      </c>
      <c r="G410" s="127">
        <f t="shared" si="192"/>
        <v>-3.754782609</v>
      </c>
      <c r="H410" s="128">
        <f t="shared" si="193"/>
        <v>0.3349501213</v>
      </c>
      <c r="I410" s="128">
        <f t="shared" si="194"/>
        <v>0.2450902486</v>
      </c>
      <c r="J410" s="119">
        <f t="shared" ref="J410:K410" si="418">A410/1.1</f>
        <v>7.254545455</v>
      </c>
      <c r="K410" s="119">
        <f t="shared" si="418"/>
        <v>4.718181818</v>
      </c>
      <c r="L410" s="118">
        <f>'MC sur granulés'!$C$9/1000*15</f>
        <v>4.5</v>
      </c>
      <c r="M410" s="119">
        <f t="shared" si="3"/>
        <v>2.754545455</v>
      </c>
      <c r="N410" s="120">
        <f t="shared" si="4"/>
        <v>0.3796992481</v>
      </c>
      <c r="O410" s="119">
        <f>'MC sur granulés'!$C$10</f>
        <v>2.925</v>
      </c>
      <c r="P410" s="119">
        <f t="shared" si="5"/>
        <v>1.793181818</v>
      </c>
      <c r="Q410" s="120">
        <f t="shared" si="6"/>
        <v>0.3796992481</v>
      </c>
      <c r="R410" s="121">
        <f>ABS('Prévisionnel Exploitation'!$B$6)/M410*15/1000</f>
        <v>37.34087694</v>
      </c>
      <c r="S410" s="121">
        <f>ABS('Prévisionnel Exploitation'!$B$6)/P410*'MC sur granulés'!$B$2/1000</f>
        <v>37.28408474</v>
      </c>
      <c r="T410" s="121">
        <f>(S410/('MC sur granulés'!$B$2/1000)*K410)/1000</f>
        <v>18.04236828</v>
      </c>
    </row>
    <row r="411" ht="13.5" customHeight="1">
      <c r="A411" s="118">
        <v>7.99000000000009</v>
      </c>
      <c r="B411" s="119">
        <f>ROUND(15*(A411/'MC sur granulés'!$B$3),2)</f>
        <v>5.19</v>
      </c>
      <c r="C411" s="126">
        <f t="shared" si="190"/>
        <v>11.57971014</v>
      </c>
      <c r="D411" s="127">
        <v>17.39</v>
      </c>
      <c r="E411" s="127">
        <v>15.32</v>
      </c>
      <c r="F411" s="127">
        <f t="shared" si="191"/>
        <v>-5.810289855</v>
      </c>
      <c r="G411" s="127">
        <f t="shared" si="192"/>
        <v>-3.740289855</v>
      </c>
      <c r="H411" s="128">
        <f t="shared" si="193"/>
        <v>0.3341167254</v>
      </c>
      <c r="I411" s="128">
        <f t="shared" si="194"/>
        <v>0.2441442464</v>
      </c>
      <c r="J411" s="119">
        <f t="shared" ref="J411:K411" si="419">A411/1.1</f>
        <v>7.263636364</v>
      </c>
      <c r="K411" s="119">
        <f t="shared" si="419"/>
        <v>4.718181818</v>
      </c>
      <c r="L411" s="118">
        <f>'MC sur granulés'!$C$9/1000*15</f>
        <v>4.5</v>
      </c>
      <c r="M411" s="119">
        <f t="shared" si="3"/>
        <v>2.763636364</v>
      </c>
      <c r="N411" s="120">
        <f t="shared" si="4"/>
        <v>0.3804755945</v>
      </c>
      <c r="O411" s="119">
        <f>'MC sur granulés'!$C$10</f>
        <v>2.925</v>
      </c>
      <c r="P411" s="119">
        <f t="shared" si="5"/>
        <v>1.793181818</v>
      </c>
      <c r="Q411" s="120">
        <f t="shared" si="6"/>
        <v>0.3804755945</v>
      </c>
      <c r="R411" s="121">
        <f>ABS('Prévisionnel Exploitation'!$B$6)/M411*15/1000</f>
        <v>37.21804511</v>
      </c>
      <c r="S411" s="121">
        <f>ABS('Prévisionnel Exploitation'!$B$6)/P411*'MC sur granulés'!$B$2/1000</f>
        <v>37.28408474</v>
      </c>
      <c r="T411" s="121">
        <f>(S411/('MC sur granulés'!$B$2/1000)*K411)/1000</f>
        <v>18.04236828</v>
      </c>
    </row>
    <row r="412" ht="13.5" customHeight="1">
      <c r="A412" s="92">
        <v>8.00000000000009</v>
      </c>
      <c r="B412" s="119">
        <f>ROUND(15*(A412/'MC sur granulés'!$B$3),2)</f>
        <v>5.2</v>
      </c>
      <c r="C412" s="126">
        <f t="shared" si="190"/>
        <v>11.5942029</v>
      </c>
      <c r="D412" s="127">
        <v>17.39</v>
      </c>
      <c r="E412" s="127">
        <v>15.32</v>
      </c>
      <c r="F412" s="127">
        <f t="shared" si="191"/>
        <v>-5.795797101</v>
      </c>
      <c r="G412" s="127">
        <f t="shared" si="192"/>
        <v>-3.725797101</v>
      </c>
      <c r="H412" s="128">
        <f t="shared" si="193"/>
        <v>0.3332833296</v>
      </c>
      <c r="I412" s="128">
        <f t="shared" si="194"/>
        <v>0.2431982442</v>
      </c>
      <c r="J412" s="119">
        <f t="shared" ref="J412:K412" si="420">A412/1.1</f>
        <v>7.272727273</v>
      </c>
      <c r="K412" s="119">
        <f t="shared" si="420"/>
        <v>4.727272727</v>
      </c>
      <c r="L412" s="118">
        <f>'MC sur granulés'!$C$9/1000*15</f>
        <v>4.5</v>
      </c>
      <c r="M412" s="119">
        <f t="shared" si="3"/>
        <v>2.772727273</v>
      </c>
      <c r="N412" s="120">
        <f t="shared" si="4"/>
        <v>0.38125</v>
      </c>
      <c r="O412" s="119">
        <f>'MC sur granulés'!$C$10</f>
        <v>2.925</v>
      </c>
      <c r="P412" s="119">
        <f t="shared" si="5"/>
        <v>1.802272727</v>
      </c>
      <c r="Q412" s="120">
        <f t="shared" si="6"/>
        <v>0.38125</v>
      </c>
      <c r="R412" s="121">
        <f>ABS('Prévisionnel Exploitation'!$B$6)/M412*15/1000</f>
        <v>37.09601874</v>
      </c>
      <c r="S412" s="121">
        <f>ABS('Prévisionnel Exploitation'!$B$6)/P412*'MC sur granulés'!$B$2/1000</f>
        <v>37.09601874</v>
      </c>
      <c r="T412" s="121">
        <f>(S412/('MC sur granulés'!$B$2/1000)*K412)/1000</f>
        <v>17.98594848</v>
      </c>
    </row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autoFilter ref="$A$1:$T$412">
    <filterColumn colId="16">
      <customFilters>
        <customFilter operator="greaterThan" val="0.05"/>
      </customFilters>
    </filterColumn>
  </autoFilter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Florent</dc:creator>
</cp:coreProperties>
</file>